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435" yWindow="1035" windowWidth="28800" windowHeight="6075" activeTab="1"/>
  </bookViews>
  <sheets>
    <sheet name="Проект 01" sheetId="5" r:id="rId1"/>
    <sheet name="Процесс 01" sheetId="4" r:id="rId2"/>
    <sheet name="Процесс 02" sheetId="3" r:id="rId3"/>
    <sheet name="Процесс 03" sheetId="1" r:id="rId4"/>
    <sheet name="Процесс 04" sheetId="2" r:id="rId5"/>
    <sheet name="Рег. проект" sheetId="7" r:id="rId6"/>
  </sheets>
  <definedNames>
    <definedName name="_xlnm._FilterDatabase" localSheetId="0" hidden="1">'Проект 01'!$A$10:$V$51</definedName>
    <definedName name="_xlnm._FilterDatabase" localSheetId="1" hidden="1">'Процесс 01'!$A$10:$V$111</definedName>
    <definedName name="_xlnm._FilterDatabase" localSheetId="2" hidden="1">'Процесс 02'!$A$8:$R$73</definedName>
    <definedName name="_xlnm._FilterDatabase" localSheetId="3" hidden="1">'Процесс 03'!$A$8:$R$16</definedName>
    <definedName name="_xlnm._FilterDatabase" localSheetId="4" hidden="1">'Процесс 04'!$A$8:$R$13</definedName>
    <definedName name="_xlnm._FilterDatabase" localSheetId="5" hidden="1">'Рег. проект'!$A$8:$R$14</definedName>
    <definedName name="_xlnm.Print_Titles" localSheetId="0">'Проект 01'!$11:$11</definedName>
    <definedName name="_xlnm.Print_Titles" localSheetId="1">'Процесс 01'!$11:$11</definedName>
    <definedName name="_xlnm.Print_Titles" localSheetId="2">'Процесс 02'!$11:$11</definedName>
    <definedName name="_xlnm.Print_Titles" localSheetId="3">'Процесс 03'!$11:$11</definedName>
    <definedName name="_xlnm.Print_Titles" localSheetId="4">'Процесс 04'!$11:$11</definedName>
    <definedName name="_xlnm.Print_Titles" localSheetId="5">'Рег. проект'!$11:$11</definedName>
    <definedName name="_xlnm.Print_Area" localSheetId="0">'Проект 01'!$A$1:$M$62</definedName>
    <definedName name="_xlnm.Print_Area" localSheetId="1">'Процесс 01'!$A$1:$M$120</definedName>
    <definedName name="_xlnm.Print_Area" localSheetId="2">'Процесс 02'!$A$1:$M$79</definedName>
    <definedName name="_xlnm.Print_Area" localSheetId="3">'Процесс 03'!$A$1:$M$25</definedName>
    <definedName name="_xlnm.Print_Area" localSheetId="4">'Процесс 04'!$A$1:$M$22</definedName>
    <definedName name="_xlnm.Print_Area" localSheetId="5">'Рег. проект'!$A$1:$M$23</definedName>
  </definedNames>
  <calcPr calcId="124519"/>
</workbook>
</file>

<file path=xl/calcChain.xml><?xml version="1.0" encoding="utf-8"?>
<calcChain xmlns="http://schemas.openxmlformats.org/spreadsheetml/2006/main">
  <c r="I41" i="4"/>
  <c r="J41"/>
  <c r="H41"/>
  <c r="L15"/>
  <c r="M15"/>
  <c r="K15"/>
  <c r="I15"/>
  <c r="J15"/>
  <c r="H15"/>
  <c r="J12" i="5" l="1"/>
  <c r="I12"/>
  <c r="K11" i="7"/>
  <c r="M12"/>
  <c r="M11" s="1"/>
  <c r="L12"/>
  <c r="L11" s="1"/>
  <c r="K12"/>
  <c r="I48" i="4" l="1"/>
  <c r="J48"/>
  <c r="H48"/>
  <c r="L41"/>
  <c r="M41"/>
  <c r="K41"/>
  <c r="M32"/>
  <c r="L32"/>
  <c r="K32"/>
  <c r="K12"/>
  <c r="M12"/>
  <c r="L12"/>
  <c r="M29"/>
  <c r="L29"/>
  <c r="K54" i="3"/>
  <c r="K53"/>
  <c r="L12" i="5" l="1"/>
  <c r="M12"/>
  <c r="K12"/>
  <c r="L36"/>
  <c r="M36"/>
  <c r="K36"/>
  <c r="M29" l="1"/>
  <c r="M11" s="1"/>
  <c r="L29"/>
  <c r="L11" s="1"/>
  <c r="K29"/>
  <c r="K11" s="1"/>
  <c r="M102" i="4" l="1"/>
  <c r="L102"/>
  <c r="K66"/>
  <c r="L35" l="1"/>
  <c r="M35"/>
  <c r="K35"/>
  <c r="K35" i="3" l="1"/>
  <c r="J32" l="1"/>
  <c r="J31"/>
  <c r="J30"/>
  <c r="J29"/>
  <c r="J28"/>
  <c r="J26"/>
  <c r="I32"/>
  <c r="I31"/>
  <c r="I30"/>
  <c r="I29"/>
  <c r="I28"/>
  <c r="I26"/>
  <c r="J21"/>
  <c r="J19"/>
  <c r="J17"/>
  <c r="J16"/>
  <c r="J15"/>
  <c r="J14"/>
  <c r="J13"/>
  <c r="I21"/>
  <c r="I19"/>
  <c r="I17"/>
  <c r="I16"/>
  <c r="I15"/>
  <c r="I14"/>
  <c r="I13"/>
  <c r="H21"/>
  <c r="H19"/>
  <c r="H17"/>
  <c r="H16"/>
  <c r="H15"/>
  <c r="H14"/>
  <c r="H13"/>
  <c r="J12" l="1"/>
  <c r="M66" i="4"/>
  <c r="L66"/>
  <c r="K52"/>
  <c r="M52"/>
  <c r="L52"/>
  <c r="M48"/>
  <c r="L48"/>
  <c r="K48"/>
  <c r="M44"/>
  <c r="L44"/>
  <c r="K44"/>
  <c r="K29"/>
  <c r="M17"/>
  <c r="M11" s="1"/>
  <c r="L17"/>
  <c r="L11" s="1"/>
  <c r="K17"/>
  <c r="K11" s="1"/>
  <c r="K12" i="3"/>
  <c r="L12"/>
  <c r="M12"/>
  <c r="K24"/>
  <c r="H26"/>
  <c r="H28"/>
  <c r="H29"/>
  <c r="H30"/>
  <c r="H31"/>
  <c r="H32"/>
  <c r="L24"/>
  <c r="M24"/>
  <c r="L35"/>
  <c r="M35"/>
  <c r="M12" i="2"/>
  <c r="M11" s="1"/>
  <c r="I12"/>
  <c r="J12"/>
  <c r="K12"/>
  <c r="K11" s="1"/>
  <c r="L12"/>
  <c r="L11" s="1"/>
  <c r="H12"/>
  <c r="M11" i="3" l="1"/>
  <c r="L11"/>
  <c r="K11"/>
  <c r="H24"/>
  <c r="I12"/>
  <c r="I24"/>
  <c r="J24"/>
  <c r="H12"/>
  <c r="L12" i="1" l="1"/>
  <c r="M12"/>
  <c r="J12"/>
  <c r="I12"/>
  <c r="H12"/>
  <c r="K12"/>
  <c r="L15" l="1"/>
  <c r="L11" s="1"/>
  <c r="M15"/>
  <c r="M11" s="1"/>
  <c r="K15"/>
  <c r="K11" s="1"/>
</calcChain>
</file>

<file path=xl/comments1.xml><?xml version="1.0" encoding="utf-8"?>
<comments xmlns="http://schemas.openxmlformats.org/spreadsheetml/2006/main">
  <authors>
    <author>Попов Евгений Николаевич</author>
  </authors>
  <commentList>
    <comment ref="I69" authorId="0">
      <text>
        <r>
          <rPr>
            <b/>
            <sz val="9"/>
            <color indexed="81"/>
            <rFont val="Tahoma"/>
            <family val="2"/>
            <charset val="204"/>
          </rPr>
          <t>Попов Евгений Николаевич:</t>
        </r>
        <r>
          <rPr>
            <sz val="9"/>
            <color indexed="81"/>
            <rFont val="Tahoma"/>
            <family val="2"/>
            <charset val="204"/>
          </rPr>
          <t xml:space="preserve">
что означают сноски?
</t>
        </r>
      </text>
    </comment>
  </commentList>
</comments>
</file>

<file path=xl/sharedStrings.xml><?xml version="1.0" encoding="utf-8"?>
<sst xmlns="http://schemas.openxmlformats.org/spreadsheetml/2006/main" count="1673" uniqueCount="307">
  <si>
    <t>План реализации</t>
  </si>
  <si>
    <t>Наименование показателя</t>
  </si>
  <si>
    <t>Ед. изм.</t>
  </si>
  <si>
    <t>Плановое значение</t>
  </si>
  <si>
    <t>3</t>
  </si>
  <si>
    <t>х</t>
  </si>
  <si>
    <t>единиц</t>
  </si>
  <si>
    <t>Комитет по социальной политике</t>
  </si>
  <si>
    <t>03</t>
  </si>
  <si>
    <t>04</t>
  </si>
  <si>
    <t>человек</t>
  </si>
  <si>
    <t>5</t>
  </si>
  <si>
    <t>28</t>
  </si>
  <si>
    <t>2</t>
  </si>
  <si>
    <t>6</t>
  </si>
  <si>
    <t>Количество премий</t>
  </si>
  <si>
    <t>Количество стипендиатов</t>
  </si>
  <si>
    <t>Выплата стипендии главы городского округа "Город Калининград" и городского Совета депутатов Калининграда</t>
  </si>
  <si>
    <t>4</t>
  </si>
  <si>
    <t>Исполнитель:</t>
  </si>
  <si>
    <t xml:space="preserve">Бочковская Юлия Владимировна </t>
  </si>
  <si>
    <t>8 (4012) 92-37-13</t>
  </si>
  <si>
    <t>2025 год</t>
  </si>
  <si>
    <t>Выплата премий в целях развития культуры и искусства</t>
  </si>
  <si>
    <t>68931</t>
  </si>
  <si>
    <t>66539</t>
  </si>
  <si>
    <t>Стипендии для одаренных детей и молодежи</t>
  </si>
  <si>
    <t>2026 год</t>
  </si>
  <si>
    <t xml:space="preserve">Заместитель начальника управления спорта, молодежной политики и культуры, 
начальник отдела культуры комитета по социальной политике                                                                                                                               </t>
  </si>
  <si>
    <t xml:space="preserve"> А.А. Шарафеева</t>
  </si>
  <si>
    <t>Исполнитель структурного элемента/мероприятия</t>
  </si>
  <si>
    <t>Мероприятия структурного элемента (направление расходов)</t>
  </si>
  <si>
    <t>2027 год</t>
  </si>
  <si>
    <t>Код типа структур-ного элемента</t>
  </si>
  <si>
    <t>Код структур-ного элемента</t>
  </si>
  <si>
    <t>ВСЕГО по структурному элементу</t>
  </si>
  <si>
    <t>Код направле-ния расходов</t>
  </si>
  <si>
    <t>68711</t>
  </si>
  <si>
    <t>Обеспечение сохранения, использования и популяризации объектов культурного наследия, мемориальных объектов и памятников</t>
  </si>
  <si>
    <t>Количество объектов</t>
  </si>
  <si>
    <t>Проведение работ по сохранению объектов культурного наследия местного (муниципального) значения, воинских захоронений и малых архитектурных форм, посвященных Великой Отечественной войне, памятников и памятных знаков, не входящих в списки объектов культурного наследия, выполнены услуги технического 
надзора и для которых разработана проектно-сметная документация</t>
  </si>
  <si>
    <t>15</t>
  </si>
  <si>
    <t>01</t>
  </si>
  <si>
    <t>Количество посещений муниципальных общедоступных библиотек</t>
  </si>
  <si>
    <t>Количество документов фонда библиотек, состоящих на учете</t>
  </si>
  <si>
    <t>тыс. экземпляров</t>
  </si>
  <si>
    <t>Количество учреждений</t>
  </si>
  <si>
    <t>1</t>
  </si>
  <si>
    <t>МАУК "Калининградская ЦБС"</t>
  </si>
  <si>
    <t>Комплектование, библиографирование и обеспечение сохранности фондов библиотек</t>
  </si>
  <si>
    <t>68111</t>
  </si>
  <si>
    <t>Библиотечное, библиографическое и информационное обслуживание пользователей библиотеки</t>
  </si>
  <si>
    <t>68112</t>
  </si>
  <si>
    <t>68121</t>
  </si>
  <si>
    <t>Количество мероприятий</t>
  </si>
  <si>
    <t xml:space="preserve">Приобретение компьютерной техники </t>
  </si>
  <si>
    <t>Количество оборудования</t>
  </si>
  <si>
    <t>Количество предметов мебели</t>
  </si>
  <si>
    <t xml:space="preserve">Приобретение телевизоров с встроенными медиоплеерами </t>
  </si>
  <si>
    <t xml:space="preserve">Замена покрытия полов с линолеума на плитку (библиотека мкр. Прибрежный) </t>
  </si>
  <si>
    <t xml:space="preserve">Ремонт фасада с утеплением, благоустройство части прилегающей территории (библиотека им. А.С. Пушкина)  </t>
  </si>
  <si>
    <t>02</t>
  </si>
  <si>
    <t>0</t>
  </si>
  <si>
    <t>Количество музеев</t>
  </si>
  <si>
    <t>МАУК "Музей "Фридландские ворота"</t>
  </si>
  <si>
    <t>Число посещений муниципального музея</t>
  </si>
  <si>
    <t>тыс. человек</t>
  </si>
  <si>
    <t xml:space="preserve">Количество посетителей зоопарка </t>
  </si>
  <si>
    <t>МАУК "Калининградский зоопарк"</t>
  </si>
  <si>
    <t>68211</t>
  </si>
  <si>
    <t>Сохранение и содержание зоопарка</t>
  </si>
  <si>
    <t>68311</t>
  </si>
  <si>
    <t>Управление музейными коллекциями и обеспечение их хранения</t>
  </si>
  <si>
    <t>68321</t>
  </si>
  <si>
    <t>Пополнение музейного фонда (приобретение 32 линогравюр художника А.Шевченко)</t>
  </si>
  <si>
    <t>Количество линогравюр</t>
  </si>
  <si>
    <t>Количество зрителей, посетивших показы концертных программ</t>
  </si>
  <si>
    <t>68411</t>
  </si>
  <si>
    <t>Создание концертов и концертных программ</t>
  </si>
  <si>
    <t>МАУК КТК "Дом искусств"</t>
  </si>
  <si>
    <t>68421</t>
  </si>
  <si>
    <t>Звуковое оборудование в малый зал</t>
  </si>
  <si>
    <t>Организация деятельности клубных формирований и формирований самодеятельного народного творчества</t>
  </si>
  <si>
    <t>Количество клубных формирований</t>
  </si>
  <si>
    <t>68511</t>
  </si>
  <si>
    <t>МАУ ДК "Машиностроитель"</t>
  </si>
  <si>
    <t>Оказание услуг (выполнение работ) по организации деятельности клубных формирований и формирований самодеятельного народного творчества</t>
  </si>
  <si>
    <t>30</t>
  </si>
  <si>
    <t>МАУК ДК "Чкаловский"</t>
  </si>
  <si>
    <t>68521</t>
  </si>
  <si>
    <t>Создание студии звукозаписи (ремонт кабинета под студию)</t>
  </si>
  <si>
    <t>Создание студии звукозаписи (приобретение оборудования для студии)</t>
  </si>
  <si>
    <t>10</t>
  </si>
  <si>
    <t>Приобретение комплекта одежды сцены зрительного зала  (черный кабинет)</t>
  </si>
  <si>
    <t>Количество комплектов</t>
  </si>
  <si>
    <t>Количество участников и зрителей</t>
  </si>
  <si>
    <t>68611</t>
  </si>
  <si>
    <t>Организация и проведение мероприятий</t>
  </si>
  <si>
    <t>Организация и проведение праздничных мероприятий, посвященных торжественной встрече Нового года</t>
  </si>
  <si>
    <t>Участие в организации и проведении мероприятия "Сказки Старого города"</t>
  </si>
  <si>
    <t>Участие в организации и проведении  мероприятия «День селедки»</t>
  </si>
  <si>
    <t xml:space="preserve">Количество участников и зрителей </t>
  </si>
  <si>
    <t>Организация и проведение торжественных мероприятий, посвященных Дню города</t>
  </si>
  <si>
    <t>Организация и проведение праздничных мероприятий, посвященных празднику Рождества Христова</t>
  </si>
  <si>
    <t xml:space="preserve">Организация и проведение Церемонии награждения стипендиатов городского округа «Город Калининград» – одаренных детей </t>
  </si>
  <si>
    <t>Организация и проведение торжественного мероприятия, посвященного Дню отца</t>
  </si>
  <si>
    <t>Организация и проведение торжественного мероприятия, посвященного Дню инвалидов</t>
  </si>
  <si>
    <t>Организация и проведение городского фестиваля творчества лиц с ограниченными возможностями здоровья</t>
  </si>
  <si>
    <t>Организация и проведение торжественного мероприятия, посвященного Дню социального работника</t>
  </si>
  <si>
    <t xml:space="preserve">Организация и проведение торжественного мероприятия, посвященного Дню работников бытового обслуживания населения и жилищно-коммунального хозяйства </t>
  </si>
  <si>
    <t>Организация и проведение торжественного мероприятия, посвященного Дню работника культуры</t>
  </si>
  <si>
    <t>Организация и проведение торжественного мероприятия, посвященного Дню семьи, любви и верности</t>
  </si>
  <si>
    <t>Организация и проведение торжественных мероприятий, посвященных Дню России</t>
  </si>
  <si>
    <t>Организация и проведение торжественных мероприятий, посвященных празднованию Дня России(участие в областном фестивале цветов "Цветы России")</t>
  </si>
  <si>
    <t>Организация и проведение торжественного мероприятия, посвященного Международному Дню пожилых людей</t>
  </si>
  <si>
    <t>Организация и проведение торжественного мероприятия, посвященного Дню матери</t>
  </si>
  <si>
    <t>Организация и проведение мероприятия, посвященного Дню опекуна</t>
  </si>
  <si>
    <t>Организация и проведение торжественных  мероприятий, посвященных Дню защитника Отечества</t>
  </si>
  <si>
    <t>Организация и проведение торжественных мероприятий, посвященных Международному женскому дню</t>
  </si>
  <si>
    <t>Организация и проведение торжественных мероприятий, посвященных Дню штурма города-крепости Кенигсберг</t>
  </si>
  <si>
    <t>Организация мероприятия по итогам творческого вокального конкурса-фестиваля «Янтарная нота»</t>
  </si>
  <si>
    <t>Организация и проведение торжественного мероприятия, посвященного Дню защиты детей</t>
  </si>
  <si>
    <t>Организация и проведение торжественных мероприятий, посвященных празднованию Дня Победы</t>
  </si>
  <si>
    <t>Организация и проведение торжественного мероприятия, посвященного Дню народного единства</t>
  </si>
  <si>
    <t xml:space="preserve">Организация и проведение торжественной церемонии награждения лауреатов конкурса «Патриот Земли Российской» имени Великого князя Александра Невского за достижения в области патриотического воспитания»   </t>
  </si>
  <si>
    <t>Управленческие расходы</t>
  </si>
  <si>
    <t>Количество месяцев</t>
  </si>
  <si>
    <t>Организация и проведение Книжного фестиваля</t>
  </si>
  <si>
    <t>Организация и проведение конкурса  музеев</t>
  </si>
  <si>
    <t>08</t>
  </si>
  <si>
    <t>тыс.чел.</t>
  </si>
  <si>
    <t>67312</t>
  </si>
  <si>
    <t>67311</t>
  </si>
  <si>
    <t>Реализация дополнительных общеразвивающих программ</t>
  </si>
  <si>
    <t>Количество учащихся</t>
  </si>
  <si>
    <t>МАУ ДО "ДМШ им. Р.М. Глиэра"</t>
  </si>
  <si>
    <t>Оказание услуг в сфере дополнительного образования</t>
  </si>
  <si>
    <t>МАУ ДО "ДМШ им.Э.Т.А. Гофмана"</t>
  </si>
  <si>
    <t>МАУ ДО "ДШИ "Гармония"</t>
  </si>
  <si>
    <t>МАУ ДО ГО "Город Калининград" "ДМШ им.Д.Д. Шостаковича"</t>
  </si>
  <si>
    <t>МАУ ДО ГО "Город Калининград" "ДШИ им.Ф. Шопена"</t>
  </si>
  <si>
    <t>МАУ ДО ДМШ "Лира"</t>
  </si>
  <si>
    <t>МАУ ДО ДМШ им. Глинки М.И.</t>
  </si>
  <si>
    <t>МАУ ДО ДХШ</t>
  </si>
  <si>
    <t>МАУ ДО ДШИ им. П.И.Чайковского</t>
  </si>
  <si>
    <t>67321</t>
  </si>
  <si>
    <t xml:space="preserve">единиц </t>
  </si>
  <si>
    <t>Приобретение музыкальных инструментов</t>
  </si>
  <si>
    <t>Количество инструментов</t>
  </si>
  <si>
    <t xml:space="preserve">Замена ограждения ул.Огарева, 22 </t>
  </si>
  <si>
    <t xml:space="preserve">Приобретение музыкальных инструментов </t>
  </si>
  <si>
    <t>Благоустройство территории (ул. Некрасова, 16)</t>
  </si>
  <si>
    <t>МАУ ДО ГО "Город Калининград" "ДШИ "Гармония"</t>
  </si>
  <si>
    <t xml:space="preserve">Капитальный ремонт системы электроснабжения, помещений </t>
  </si>
  <si>
    <t>Капитальный ремонт помещений</t>
  </si>
  <si>
    <t>Капитальный ремонт лестничных маршей</t>
  </si>
  <si>
    <t>Монтаж системы контроля и управления доступом</t>
  </si>
  <si>
    <t>Благоустройство территории, технический, авторский надзор</t>
  </si>
  <si>
    <t xml:space="preserve">2026 год </t>
  </si>
  <si>
    <t xml:space="preserve">Реализация дополнительных предпрофессиональных программ в области искусств </t>
  </si>
  <si>
    <t>Учреждение дополнительного образования по ул. Свердлова</t>
  </si>
  <si>
    <t>Устройство системы видеонаблюдения по ул. Огарева, 22</t>
  </si>
  <si>
    <t xml:space="preserve"> Разработка ПИР, ПСД, благоустройство территории ул.Огарева, 22</t>
  </si>
  <si>
    <t>Поставка оборудования для обеспечения доступности услуг для инвалидов и других маломобильных групп населения</t>
  </si>
  <si>
    <t>Капитальный ремонт внутренних помещений  (помещения в ДК Машиностроитель),  разработка дизайн проекта</t>
  </si>
  <si>
    <t>Замена дверных металлических блоков  по ул. Челюскинская,2</t>
  </si>
  <si>
    <t>Окраска наружной мет.лестницы-эвакуационный выход по ул. Челюскинская,2</t>
  </si>
  <si>
    <t>Ремонт выгребной ямы по ул. Челюскинская,2</t>
  </si>
  <si>
    <t xml:space="preserve">
Поставка оборудования и монтаж средств системы речевого оповещения </t>
  </si>
  <si>
    <t xml:space="preserve">
Поставка оборудования и монтаж средств системы видеонаблюдения</t>
  </si>
  <si>
    <t>Благоустройство территории</t>
  </si>
  <si>
    <t>Капитальный ремонт помещений, обустройство гардеробной, технический, авторский надзор</t>
  </si>
  <si>
    <t>Ремонт помещений, пр. Победы, 127, ул. Новикова, 28</t>
  </si>
  <si>
    <t>Капитальный ремонт помещений, внутренних систем водоснабжения, водоотведения, вентиляции, наружной бытовой канализации,  замену систем АПС и СОУЭ, сети связи, технический, авторский надзор,  разработка дизайн проекта</t>
  </si>
  <si>
    <t>Приобретение учебной литературы</t>
  </si>
  <si>
    <t>Количество учебной литературы</t>
  </si>
  <si>
    <t>Замена вводного щита. Ремонт вводно-распределительного устройства, пр. Мира, 28</t>
  </si>
  <si>
    <t>Количество библиотек</t>
  </si>
  <si>
    <t>Капитальный ремонт системы водоотведения в библиотеке им. А.М. Горького</t>
  </si>
  <si>
    <t>Разработка ПСД на капитальный ремонт в здании библиотеки  мкр. Прибрежный</t>
  </si>
  <si>
    <t>Капитальный ремонт систем водоснабжения и водоотведения, санузла с обеспечением доступа МГН в библиотеке им. А.И. Герцена</t>
  </si>
  <si>
    <t>Капитальный ремонт систем водоснабжения и водоотведения, санузла с обеспечением доступа МГН в библиотеке им. А.С. Пушкина</t>
  </si>
  <si>
    <t>Приобретение мебели (столы складные для музейно-педагогической деятельности )</t>
  </si>
  <si>
    <t xml:space="preserve">Ремонт кровли правого крыла Фридландских ворот </t>
  </si>
  <si>
    <t>Ремонт крепостных стен</t>
  </si>
  <si>
    <t>Количество театров</t>
  </si>
  <si>
    <t>Капитальный ремонт фойе</t>
  </si>
  <si>
    <t>Световое оборудование для большого и малого концертного зала</t>
  </si>
  <si>
    <t>284</t>
  </si>
  <si>
    <t xml:space="preserve">Количество учреждений </t>
  </si>
  <si>
    <t>Замена оконных блоков</t>
  </si>
  <si>
    <t>Теплотехнический расчет, утепление перехода</t>
  </si>
  <si>
    <t>Приобретение швейной машины</t>
  </si>
  <si>
    <t>Капитальный ремонт пожарного водопровода</t>
  </si>
  <si>
    <t>Устройство системы видеонаблюдения</t>
  </si>
  <si>
    <t>Капитальный ремонт спортивного зала с заменой вытяжной вентиляции</t>
  </si>
  <si>
    <t xml:space="preserve">Разработка ПСД на благоустройство территории, благоустройство территории </t>
  </si>
  <si>
    <t>Приобретение портативного компьютера повышенной производительности для проведения концертов, видеомонтажа и звукозаписи</t>
  </si>
  <si>
    <t>Капитальный ремонт фасада здания</t>
  </si>
  <si>
    <t>КпСП</t>
  </si>
  <si>
    <t>Торжественное мероприятие, посвященное закрытию Года Семьи</t>
  </si>
  <si>
    <t>Организация и проведение патриотической акции "СВОих не бросаем"</t>
  </si>
  <si>
    <t>Организация и проведение мероприятия, посвященного Дню Рыбака (церемония чествования ветеранов-рыбаков г. Калининграда "Рыбаки Балтики")</t>
  </si>
  <si>
    <t>Мероприятия, посвященные 80-летию Победы в Великой Отечественной войне</t>
  </si>
  <si>
    <t>Конкурс профессионального мастерства в сфере культуры "Гранты таланта" (итоги конкурса)</t>
  </si>
  <si>
    <t>Церемония награждения участников и победителей конкурса по присуждению ежегодной премии главы городского округа "Город Калининград" "Вдохновение"</t>
  </si>
  <si>
    <t>Разработка ПИР, разработка ПСД на ремонт системы видеонаблюдения</t>
  </si>
  <si>
    <t>Разработка ПИР, разработка ПСД на капитальный ремонт вводно-распределительного устройства, пр. Мира, 28</t>
  </si>
  <si>
    <t>Разработка ПИР, разработка ПСД на оборудование и установку системы экстренного оповещения и управления эвакуацией сотрудников и посетителей, оборудование и установка системы экстренного оповещения и управления эвакуацией сотрудников и посетителей по пр. Победы, 127,  ул. Новикова,28</t>
  </si>
  <si>
    <t xml:space="preserve">ПИР, разработка ПСД на капитальный ремонт помещений, обустройство гардеробной </t>
  </si>
  <si>
    <t xml:space="preserve">Разработка ПИР, разработка ПСД, капитальный ремонт дренажной и ливневой систем по ул. Огарева, 22 </t>
  </si>
  <si>
    <t>ПИР, разработка ПСД на устройство вентиляции в здании музея, устройство вентиляции в здании музея</t>
  </si>
  <si>
    <t xml:space="preserve">Финансовое обеспечение по годам реализации, тыс. руб.
</t>
  </si>
  <si>
    <t>3*</t>
  </si>
  <si>
    <t>3 *</t>
  </si>
  <si>
    <t>40*</t>
  </si>
  <si>
    <t>4*</t>
  </si>
  <si>
    <t>9</t>
  </si>
  <si>
    <t>Временно нераспределенные средства</t>
  </si>
  <si>
    <t>Значение мероприятия (результата) структурного элемента муниципальной программы</t>
  </si>
  <si>
    <t>ПИР, разработка ПСД на капитальный ремонт крыши ул. Огарева, 22 (ОКН)</t>
  </si>
  <si>
    <t>Разработка ПИР, разработка ПСД на капитальный ремонт здания по ул. Гостиная, 9</t>
  </si>
  <si>
    <t>Капитальный ремонт систем электроснабжения, отопления, водоснабжения, водоотведения, внутренних помещений, технический, авторский надзор,  разработка дизайн проекта</t>
  </si>
  <si>
    <t>Участие в организации и проведении массового мероприятия «Водная ассамблея»</t>
  </si>
  <si>
    <t>Организация и проведение праздничных мероприятий, посвященных торжественной встрече Нового года (торжественный прием главой городского округа "Город Калининград" почетных граждан города Калининграда)</t>
  </si>
  <si>
    <t>Мероприятие, посвященное празднованию 1 МАЯ "Калининград встречает май"</t>
  </si>
  <si>
    <t>Организация и проведение церемонии награждения по итогам спортивного года "За физическое и нравственное здоровье нации"</t>
  </si>
  <si>
    <t>Торжественное мероприятие, посвященное чествованию молодых семей в городе Калининграде в 2025 году</t>
  </si>
  <si>
    <t xml:space="preserve">Организация и проведение  литературного фестиваля </t>
  </si>
  <si>
    <t>Организация и проведение мероприятия, посвященного Дню Героев Отечества (возложение цветов)</t>
  </si>
  <si>
    <t>Реконструкция объекта "Аквариум" (литер Г) под "Террариум" по адресу пр. Мира, 26</t>
  </si>
  <si>
    <t>48250</t>
  </si>
  <si>
    <t>Осуществление капитальных вложений в объекты учреждений культуры</t>
  </si>
  <si>
    <t>Структурный элемент муниципальной программы/направление расходов/мероприятие</t>
  </si>
  <si>
    <t>Значение мероприятия (результата) структурного элемента муниципальной программы/срок достижения котрольных точек мероприятий</t>
  </si>
  <si>
    <t>Год реализации</t>
  </si>
  <si>
    <t>Реконструкция вольеров для лосей (литеры Г-31, Г-32 и Г-33) под вольер для содержания животных МАУК "Калининградский зоопарк"</t>
  </si>
  <si>
    <t>48251</t>
  </si>
  <si>
    <t>Осуществление капитальных вложений в объекты учреждений дополнительного образования</t>
  </si>
  <si>
    <t>47351</t>
  </si>
  <si>
    <t>МКП "Управление капитального строительства"</t>
  </si>
  <si>
    <t>48253</t>
  </si>
  <si>
    <t>Улучшение качества оказания муниципальных услуг зоопарком</t>
  </si>
  <si>
    <t>68222</t>
  </si>
  <si>
    <t xml:space="preserve">Завершение работ по разработке проектно-сметной документации </t>
  </si>
  <si>
    <t xml:space="preserve">
Объект № 1
"Капитальный ремонт нежилого здания (литера С(жирафник), расположенного по адресу: г. Калининград, проспект Мира, 24-26", (2 этап)
</t>
  </si>
  <si>
    <t xml:space="preserve"> </t>
  </si>
  <si>
    <t>Завершение работ по разработке проектно-сметной документации</t>
  </si>
  <si>
    <t>Организация и проведение конкурса профессионального мастерства "Лучший библиотекарь -2025"</t>
  </si>
  <si>
    <t>18</t>
  </si>
  <si>
    <t>Государственная поддержка отрасли культуры (оснащение образовательных учреждений в сфере культуры (детских школ искусств по видам искусств) музыкальными инструментами, оборудованием и учебными материалами)</t>
  </si>
  <si>
    <t>Оснащение образовательных учреждений в сфере культуры (детских школ искусств по видам искусств) музыкальными инструментами, оборудованием и учебными материалами)</t>
  </si>
  <si>
    <t>Ремонт помещений (детская библиотека им. Г.Х. Андерсена)</t>
  </si>
  <si>
    <t>Установка системы экстренного оповещения  работников и посетителей о потенциальной угрозе возникновения или возникновении ЧС</t>
  </si>
  <si>
    <t>Ремонт системы видеонаблюдения (детская библиотека им. А.П. Соболева)</t>
  </si>
  <si>
    <t xml:space="preserve">апрель </t>
  </si>
  <si>
    <t xml:space="preserve">декабрь </t>
  </si>
  <si>
    <t>декабрь</t>
  </si>
  <si>
    <t>Количество оснащенных учреждений</t>
  </si>
  <si>
    <t xml:space="preserve"> регионального проекта "Семейные ценности и инфраструктура культуры"
на 2025 год и плановый период 2026-2027 гг.</t>
  </si>
  <si>
    <t>Комплект документации</t>
  </si>
  <si>
    <t>Проведен конкурс по выбору исполнителя работ (разработка проектно-сметной документации)</t>
  </si>
  <si>
    <t>Поддержание нормативного состояния имущества и обновление материально-технической базы учреждений дополнительного образования</t>
  </si>
  <si>
    <t>Количество мероприятий по оснащению</t>
  </si>
  <si>
    <t>Поддержание нормативного состояния имущества и обновление материально-технической базы музеев</t>
  </si>
  <si>
    <t>Поддержание нормативного состояния имущества и обновление материально-технической базы учреждений, осуществляющих театрально-концертную деятельность</t>
  </si>
  <si>
    <t>Поддержание нормативного состояния имущества и обновление материально-технической базы клубных формирований</t>
  </si>
  <si>
    <t>Поддержание нормативного состояния имущества и обновление материально-технической базы библиотек</t>
  </si>
  <si>
    <t>Проведен конкурс по выбору исполнителя строительно-монтажных работ</t>
  </si>
  <si>
    <t>Ввод объекта в эксплуатацию</t>
  </si>
  <si>
    <t>Заверешение/прием строительно-монтажных работ</t>
  </si>
  <si>
    <t>ноябрь</t>
  </si>
  <si>
    <t>Получение положительного заключения государственной экспертизы</t>
  </si>
  <si>
    <t>март</t>
  </si>
  <si>
    <t>сентябрь</t>
  </si>
  <si>
    <t>октябрь</t>
  </si>
  <si>
    <t>май</t>
  </si>
  <si>
    <t>Завершение работ по обследованию здания</t>
  </si>
  <si>
    <t>июль</t>
  </si>
  <si>
    <t xml:space="preserve">Завершение/прием работ по капитальному ремонту объекта </t>
  </si>
  <si>
    <t xml:space="preserve">Объект № 3
Ремонт фасада и кровли (противоаварийные работы) нежилого  административного здания, литер А1 </t>
  </si>
  <si>
    <t xml:space="preserve">Объект № 4
Ремонт фасада и кровли нежилого здания общественных собраний с воссозданием балкона со стороны северного фасада (архитектор О.В. Кукук, 1911 год) литер А </t>
  </si>
  <si>
    <t xml:space="preserve">*Комитет по социальной политике администрации городского округа "Город Калининград" участвует в мероприятиях в части технического обеспечения </t>
  </si>
  <si>
    <t>комплекса проектных мероприятий "Культурная среда" к муниципальной программе "Культура" 
на 2025 год и плановый период 2026-2027 гг.</t>
  </si>
  <si>
    <t>комплекса процессных мероприятий
"Культурно-досуговая деятельность" к муниципальной программе "Культура" 
на 2025 год и плановый период 2026-2027 гг.</t>
  </si>
  <si>
    <t>комплекса процессных мероприятий
"Дополнительное образование в сфере культуры" к муниципальной программе "Культура" 
на 2025 год и плановый период 2026-2027 гг.</t>
  </si>
  <si>
    <t>комплекса процессных мероприятий "Сохранение и популяризация объектов культурного наследия, мемориальных объектов" к муниципальной программе "Культура" на 2025 год и плановый период 2026-2027 гг.</t>
  </si>
  <si>
    <t>Реконструкция хозяйственно-бытовой канализации для объектов "Ластоногие" и "Львятник"</t>
  </si>
  <si>
    <t xml:space="preserve">Строительство "Детской школы искусств" по ул. Свердлова в г. Калининграде
</t>
  </si>
  <si>
    <t>Объект № 2
"Выполнение работ по разработке проектно-сметной документации по сохранению объекта культурного наследия регионального значения по объекту: "Грот медвежатника" (литер Г26), расположенного по адресу: г. Калининград, проспект Мира,26"</t>
  </si>
  <si>
    <t>Приложение № 5</t>
  </si>
  <si>
    <t>Приложение № 1</t>
  </si>
  <si>
    <t>Приложение № 2</t>
  </si>
  <si>
    <t xml:space="preserve"> к приказу комитета по социальной политике
от                                   № п-КпСП-</t>
  </si>
  <si>
    <t xml:space="preserve"> к приказу комитета по социальной политике
от                           № п-КпСП-</t>
  </si>
  <si>
    <t xml:space="preserve"> к приказу комитета по социальной политике
от                            № п-КпСП-</t>
  </si>
  <si>
    <t>Выплата премий победителям Конкурса "О ежегодной премии главы городского округа "Город Калининград" "Вдохновение"</t>
  </si>
  <si>
    <t>Выплата премий победителям Конкурса "Патриот Земли Российско" имени Великого князя Александра Невского</t>
  </si>
  <si>
    <t>Приложение № 3</t>
  </si>
  <si>
    <t>комплекса процессных мероприятий "Стимулирование творческой деятельности" к муниципальной программе "Культура" на 2025 год и плановый период 2026-2027 гг.</t>
  </si>
  <si>
    <t xml:space="preserve"> к приказу комитета по социальной политике
от                              № п-КпСП-</t>
  </si>
  <si>
    <t>МКУ "Калининградская служба заказчика"</t>
  </si>
  <si>
    <t>Приложение № 4</t>
  </si>
  <si>
    <t xml:space="preserve"> к приказу комитета по социальной политике
от                          № п-КпСП-</t>
  </si>
  <si>
    <t>Приложение № 6</t>
  </si>
  <si>
    <t>Заключение договоров на технические присоединения к сетям</t>
  </si>
  <si>
    <t>июнь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</si>
</sst>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31">
    <xf numFmtId="0" fontId="0" fillId="0" borderId="0" xfId="0"/>
    <xf numFmtId="0" fontId="1" fillId="0" borderId="0" xfId="0" applyFont="1" applyAlignment="1">
      <alignment wrapText="1"/>
    </xf>
    <xf numFmtId="0" fontId="1" fillId="0" borderId="9" xfId="0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49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wrapText="1"/>
    </xf>
    <xf numFmtId="0" fontId="5" fillId="0" borderId="9" xfId="0" applyFont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 vertical="center" wrapText="1"/>
    </xf>
    <xf numFmtId="4" fontId="3" fillId="3" borderId="9" xfId="0" applyNumberFormat="1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4" borderId="9" xfId="0" applyNumberFormat="1" applyFont="1" applyFill="1" applyBorder="1" applyAlignment="1">
      <alignment horizontal="center" wrapText="1"/>
    </xf>
    <xf numFmtId="49" fontId="3" fillId="4" borderId="4" xfId="0" applyNumberFormat="1" applyFont="1" applyFill="1" applyBorder="1" applyAlignment="1">
      <alignment horizontal="center" wrapText="1"/>
    </xf>
    <xf numFmtId="0" fontId="3" fillId="4" borderId="9" xfId="0" applyFont="1" applyFill="1" applyBorder="1" applyAlignment="1">
      <alignment horizontal="center" wrapText="1"/>
    </xf>
    <xf numFmtId="4" fontId="3" fillId="4" borderId="9" xfId="0" applyNumberFormat="1" applyFont="1" applyFill="1" applyBorder="1" applyAlignment="1">
      <alignment horizont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11" xfId="0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wrapText="1"/>
    </xf>
    <xf numFmtId="49" fontId="3" fillId="5" borderId="9" xfId="0" applyNumberFormat="1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left" vertical="center" wrapText="1"/>
    </xf>
    <xf numFmtId="49" fontId="3" fillId="5" borderId="9" xfId="0" applyNumberFormat="1" applyFont="1" applyFill="1" applyBorder="1" applyAlignment="1">
      <alignment horizontal="left" vertical="center" wrapText="1"/>
    </xf>
    <xf numFmtId="0" fontId="3" fillId="5" borderId="9" xfId="0" applyNumberFormat="1" applyFont="1" applyFill="1" applyBorder="1" applyAlignment="1">
      <alignment horizontal="center" vertical="center" wrapText="1"/>
    </xf>
    <xf numFmtId="4" fontId="3" fillId="5" borderId="9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49" fontId="1" fillId="0" borderId="9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3" fontId="3" fillId="5" borderId="9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/>
    </xf>
    <xf numFmtId="49" fontId="3" fillId="5" borderId="4" xfId="0" applyNumberFormat="1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3" fontId="1" fillId="0" borderId="9" xfId="0" applyNumberFormat="1" applyFont="1" applyFill="1" applyBorder="1" applyAlignment="1">
      <alignment horizontal="center" vertical="center" wrapText="1"/>
    </xf>
    <xf numFmtId="3" fontId="3" fillId="5" borderId="1" xfId="0" applyNumberFormat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wrapText="1"/>
    </xf>
    <xf numFmtId="0" fontId="1" fillId="0" borderId="8" xfId="0" applyFont="1" applyFill="1" applyBorder="1" applyAlignment="1">
      <alignment wrapText="1"/>
    </xf>
    <xf numFmtId="4" fontId="8" fillId="0" borderId="8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3" fontId="3" fillId="3" borderId="9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164" fontId="3" fillId="3" borderId="9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65" fontId="1" fillId="0" borderId="9" xfId="0" applyNumberFormat="1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 wrapText="1"/>
    </xf>
    <xf numFmtId="49" fontId="1" fillId="0" borderId="9" xfId="0" applyNumberFormat="1" applyFont="1" applyBorder="1" applyAlignment="1">
      <alignment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6" borderId="8" xfId="0" applyNumberFormat="1" applyFont="1" applyFill="1" applyBorder="1" applyAlignment="1">
      <alignment horizontal="center" vertical="center" wrapText="1"/>
    </xf>
    <xf numFmtId="49" fontId="1" fillId="6" borderId="9" xfId="0" applyNumberFormat="1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left" vertical="center" wrapText="1"/>
    </xf>
    <xf numFmtId="0" fontId="1" fillId="6" borderId="8" xfId="0" applyNumberFormat="1" applyFont="1" applyFill="1" applyBorder="1" applyAlignment="1">
      <alignment horizontal="center" vertical="center" wrapText="1"/>
    </xf>
    <xf numFmtId="4" fontId="1" fillId="6" borderId="8" xfId="0" applyNumberFormat="1" applyFont="1" applyFill="1" applyBorder="1" applyAlignment="1">
      <alignment horizontal="center" vertical="center" wrapText="1"/>
    </xf>
    <xf numFmtId="49" fontId="1" fillId="6" borderId="6" xfId="0" applyNumberFormat="1" applyFont="1" applyFill="1" applyBorder="1" applyAlignment="1">
      <alignment horizontal="center" vertical="center" wrapText="1"/>
    </xf>
    <xf numFmtId="3" fontId="1" fillId="6" borderId="9" xfId="0" applyNumberFormat="1" applyFont="1" applyFill="1" applyBorder="1" applyAlignment="1">
      <alignment horizontal="center" vertical="center" wrapText="1"/>
    </xf>
    <xf numFmtId="4" fontId="1" fillId="6" borderId="9" xfId="0" applyNumberFormat="1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left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9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14" fontId="1" fillId="0" borderId="8" xfId="0" applyNumberFormat="1" applyFont="1" applyBorder="1" applyAlignment="1">
      <alignment horizontal="center" vertical="center" wrapText="1"/>
    </xf>
    <xf numFmtId="14" fontId="1" fillId="0" borderId="9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3" fontId="1" fillId="6" borderId="8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Border="1" applyAlignment="1">
      <alignment vertical="center" wrapText="1"/>
    </xf>
    <xf numFmtId="49" fontId="1" fillId="0" borderId="0" xfId="0" applyNumberFormat="1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1" fontId="3" fillId="5" borderId="9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4" fontId="1" fillId="6" borderId="8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49" fontId="3" fillId="5" borderId="8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4" fontId="3" fillId="5" borderId="8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49" fontId="1" fillId="6" borderId="8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8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8"/>
  <sheetViews>
    <sheetView view="pageLayout" topLeftCell="A46" zoomScale="70" zoomScaleNormal="90" zoomScaleSheetLayoutView="80" zoomScalePageLayoutView="70" workbookViewId="0">
      <selection activeCell="F17" sqref="F17"/>
    </sheetView>
  </sheetViews>
  <sheetFormatPr defaultColWidth="8.85546875" defaultRowHeight="15.75" outlineLevelCol="1"/>
  <cols>
    <col min="1" max="1" width="12.5703125" style="1" customWidth="1"/>
    <col min="2" max="2" width="10.7109375" style="94" customWidth="1"/>
    <col min="3" max="3" width="10.7109375" style="1" customWidth="1"/>
    <col min="4" max="4" width="27.5703125" style="27" customWidth="1"/>
    <col min="5" max="5" width="56" style="1" customWidth="1"/>
    <col min="6" max="6" width="20.85546875" style="1" customWidth="1"/>
    <col min="7" max="7" width="13.85546875" style="1" customWidth="1"/>
    <col min="8" max="8" width="18" style="1" customWidth="1"/>
    <col min="9" max="10" width="13.140625" style="1" customWidth="1"/>
    <col min="11" max="11" width="22.85546875" style="1" customWidth="1"/>
    <col min="12" max="12" width="15.28515625" style="1" customWidth="1" outlineLevel="1"/>
    <col min="13" max="13" width="16.42578125" style="1" customWidth="1" outlineLevel="1"/>
    <col min="14" max="16384" width="8.85546875" style="1"/>
  </cols>
  <sheetData>
    <row r="1" spans="1:13">
      <c r="K1" s="1" t="s">
        <v>290</v>
      </c>
    </row>
    <row r="2" spans="1:13" ht="15.75" customHeight="1">
      <c r="J2" s="191" t="s">
        <v>293</v>
      </c>
      <c r="K2" s="191"/>
      <c r="L2" s="191"/>
    </row>
    <row r="3" spans="1:13">
      <c r="I3" s="13"/>
      <c r="J3" s="191"/>
      <c r="K3" s="191"/>
      <c r="L3" s="191"/>
    </row>
    <row r="4" spans="1:13" ht="22.5" customHeight="1">
      <c r="A4" s="192" t="s">
        <v>0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</row>
    <row r="5" spans="1:13" ht="51" customHeight="1">
      <c r="A5" s="192" t="s">
        <v>283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</row>
    <row r="7" spans="1:13" ht="63.75" customHeight="1">
      <c r="A7" s="193" t="s">
        <v>33</v>
      </c>
      <c r="B7" s="196" t="s">
        <v>34</v>
      </c>
      <c r="C7" s="193" t="s">
        <v>36</v>
      </c>
      <c r="D7" s="193" t="s">
        <v>30</v>
      </c>
      <c r="E7" s="193" t="s">
        <v>233</v>
      </c>
      <c r="F7" s="199" t="s">
        <v>234</v>
      </c>
      <c r="G7" s="200"/>
      <c r="H7" s="200"/>
      <c r="I7" s="200"/>
      <c r="J7" s="201"/>
      <c r="K7" s="202" t="s">
        <v>212</v>
      </c>
      <c r="L7" s="203"/>
      <c r="M7" s="204"/>
    </row>
    <row r="8" spans="1:13" ht="15.75" customHeight="1">
      <c r="A8" s="194"/>
      <c r="B8" s="197"/>
      <c r="C8" s="194"/>
      <c r="D8" s="194"/>
      <c r="E8" s="194"/>
      <c r="F8" s="193" t="s">
        <v>1</v>
      </c>
      <c r="G8" s="193" t="s">
        <v>2</v>
      </c>
      <c r="H8" s="209" t="s">
        <v>235</v>
      </c>
      <c r="I8" s="210"/>
      <c r="J8" s="211"/>
      <c r="K8" s="205"/>
      <c r="L8" s="206"/>
      <c r="M8" s="207"/>
    </row>
    <row r="9" spans="1:13">
      <c r="A9" s="195"/>
      <c r="B9" s="198"/>
      <c r="C9" s="195"/>
      <c r="D9" s="195"/>
      <c r="E9" s="195"/>
      <c r="F9" s="195"/>
      <c r="G9" s="195"/>
      <c r="H9" s="98" t="s">
        <v>22</v>
      </c>
      <c r="I9" s="38" t="s">
        <v>158</v>
      </c>
      <c r="J9" s="98" t="s">
        <v>32</v>
      </c>
      <c r="K9" s="98" t="s">
        <v>22</v>
      </c>
      <c r="L9" s="38" t="s">
        <v>158</v>
      </c>
      <c r="M9" s="182" t="s">
        <v>32</v>
      </c>
    </row>
    <row r="10" spans="1:13" ht="18" customHeight="1">
      <c r="A10" s="3">
        <v>1</v>
      </c>
      <c r="B10" s="12">
        <v>2</v>
      </c>
      <c r="C10" s="12"/>
      <c r="D10" s="3" t="s">
        <v>4</v>
      </c>
      <c r="E10" s="4">
        <v>4</v>
      </c>
      <c r="F10" s="4">
        <v>5</v>
      </c>
      <c r="G10" s="4">
        <v>6</v>
      </c>
      <c r="H10" s="4">
        <v>7</v>
      </c>
      <c r="I10" s="4">
        <v>8</v>
      </c>
      <c r="J10" s="4">
        <v>9</v>
      </c>
      <c r="K10" s="4">
        <v>10</v>
      </c>
      <c r="L10" s="4">
        <v>11</v>
      </c>
      <c r="M10" s="4">
        <v>12</v>
      </c>
    </row>
    <row r="11" spans="1:13">
      <c r="A11" s="21" t="s">
        <v>5</v>
      </c>
      <c r="B11" s="22" t="s">
        <v>5</v>
      </c>
      <c r="C11" s="22"/>
      <c r="D11" s="21" t="s">
        <v>5</v>
      </c>
      <c r="E11" s="23" t="s">
        <v>35</v>
      </c>
      <c r="F11" s="23" t="s">
        <v>5</v>
      </c>
      <c r="G11" s="23" t="s">
        <v>5</v>
      </c>
      <c r="H11" s="23" t="s">
        <v>5</v>
      </c>
      <c r="I11" s="23" t="s">
        <v>5</v>
      </c>
      <c r="J11" s="23" t="s">
        <v>5</v>
      </c>
      <c r="K11" s="24">
        <f>K12+K29+K36</f>
        <v>24229.71</v>
      </c>
      <c r="L11" s="24">
        <f>L12+L29+L36</f>
        <v>341640.95</v>
      </c>
      <c r="M11" s="24">
        <f>M12+M29+M36</f>
        <v>383529.11000000004</v>
      </c>
    </row>
    <row r="12" spans="1:13" s="45" customFormat="1" ht="31.5">
      <c r="A12" s="40" t="s">
        <v>5</v>
      </c>
      <c r="B12" s="40" t="s">
        <v>5</v>
      </c>
      <c r="C12" s="40" t="s">
        <v>5</v>
      </c>
      <c r="D12" s="40" t="s">
        <v>5</v>
      </c>
      <c r="E12" s="41" t="s">
        <v>232</v>
      </c>
      <c r="F12" s="40" t="s">
        <v>39</v>
      </c>
      <c r="G12" s="50" t="s">
        <v>6</v>
      </c>
      <c r="H12" s="40" t="s">
        <v>62</v>
      </c>
      <c r="I12" s="51">
        <f>I13+I17+I21</f>
        <v>0</v>
      </c>
      <c r="J12" s="51">
        <f>J13+J17+J21</f>
        <v>3</v>
      </c>
      <c r="K12" s="44">
        <f>K13+K17+K21</f>
        <v>3833.66</v>
      </c>
      <c r="L12" s="44">
        <f>L13+L17+L21</f>
        <v>280604.58</v>
      </c>
      <c r="M12" s="44">
        <f>M13+M17+M21</f>
        <v>374348.21</v>
      </c>
    </row>
    <row r="13" spans="1:13" s="45" customFormat="1" ht="31.5">
      <c r="A13" s="108" t="s">
        <v>47</v>
      </c>
      <c r="B13" s="108" t="s">
        <v>42</v>
      </c>
      <c r="C13" s="109" t="s">
        <v>231</v>
      </c>
      <c r="D13" s="108" t="s">
        <v>68</v>
      </c>
      <c r="E13" s="110" t="s">
        <v>230</v>
      </c>
      <c r="F13" s="143" t="s">
        <v>39</v>
      </c>
      <c r="G13" s="108" t="s">
        <v>6</v>
      </c>
      <c r="H13" s="111">
        <v>0</v>
      </c>
      <c r="I13" s="111">
        <v>0</v>
      </c>
      <c r="J13" s="111">
        <v>1</v>
      </c>
      <c r="K13" s="112">
        <v>0</v>
      </c>
      <c r="L13" s="112">
        <v>92521.32</v>
      </c>
      <c r="M13" s="112">
        <v>113081.61</v>
      </c>
    </row>
    <row r="14" spans="1:13" s="45" customFormat="1" ht="31.5">
      <c r="A14" s="100" t="s">
        <v>5</v>
      </c>
      <c r="B14" s="100" t="s">
        <v>5</v>
      </c>
      <c r="C14" s="46" t="s">
        <v>5</v>
      </c>
      <c r="D14" s="100" t="s">
        <v>5</v>
      </c>
      <c r="E14" s="39" t="s">
        <v>268</v>
      </c>
      <c r="F14" s="102" t="s">
        <v>5</v>
      </c>
      <c r="G14" s="100" t="s">
        <v>5</v>
      </c>
      <c r="H14" s="48" t="s">
        <v>5</v>
      </c>
      <c r="I14" s="127" t="s">
        <v>255</v>
      </c>
      <c r="J14" s="48" t="s">
        <v>5</v>
      </c>
      <c r="K14" s="49" t="s">
        <v>5</v>
      </c>
      <c r="L14" s="49" t="s">
        <v>5</v>
      </c>
      <c r="M14" s="49" t="s">
        <v>5</v>
      </c>
    </row>
    <row r="15" spans="1:13" s="45" customFormat="1">
      <c r="A15" s="152" t="s">
        <v>5</v>
      </c>
      <c r="B15" s="152" t="s">
        <v>5</v>
      </c>
      <c r="C15" s="46" t="s">
        <v>5</v>
      </c>
      <c r="D15" s="152" t="s">
        <v>5</v>
      </c>
      <c r="E15" s="47" t="s">
        <v>270</v>
      </c>
      <c r="F15" s="153" t="s">
        <v>5</v>
      </c>
      <c r="G15" s="152" t="s">
        <v>5</v>
      </c>
      <c r="H15" s="48" t="s">
        <v>5</v>
      </c>
      <c r="I15" s="152" t="s">
        <v>5</v>
      </c>
      <c r="J15" s="48" t="s">
        <v>271</v>
      </c>
      <c r="K15" s="49" t="s">
        <v>5</v>
      </c>
      <c r="L15" s="49" t="s">
        <v>5</v>
      </c>
      <c r="M15" s="49" t="s">
        <v>5</v>
      </c>
    </row>
    <row r="16" spans="1:13" s="45" customFormat="1">
      <c r="A16" s="100" t="s">
        <v>5</v>
      </c>
      <c r="B16" s="100" t="s">
        <v>5</v>
      </c>
      <c r="C16" s="46" t="s">
        <v>5</v>
      </c>
      <c r="D16" s="100" t="s">
        <v>5</v>
      </c>
      <c r="E16" s="47" t="s">
        <v>269</v>
      </c>
      <c r="F16" s="102" t="s">
        <v>5</v>
      </c>
      <c r="G16" s="100" t="s">
        <v>5</v>
      </c>
      <c r="H16" s="48" t="s">
        <v>5</v>
      </c>
      <c r="I16" s="48" t="s">
        <v>5</v>
      </c>
      <c r="J16" s="127" t="s">
        <v>257</v>
      </c>
      <c r="K16" s="49" t="s">
        <v>5</v>
      </c>
      <c r="L16" s="49" t="s">
        <v>5</v>
      </c>
      <c r="M16" s="49" t="s">
        <v>5</v>
      </c>
    </row>
    <row r="17" spans="1:13" s="45" customFormat="1" ht="47.25">
      <c r="A17" s="109" t="s">
        <v>47</v>
      </c>
      <c r="B17" s="109" t="s">
        <v>42</v>
      </c>
      <c r="C17" s="109" t="s">
        <v>237</v>
      </c>
      <c r="D17" s="109" t="s">
        <v>68</v>
      </c>
      <c r="E17" s="110" t="s">
        <v>236</v>
      </c>
      <c r="F17" s="109" t="s">
        <v>39</v>
      </c>
      <c r="G17" s="109" t="s">
        <v>6</v>
      </c>
      <c r="H17" s="114">
        <v>0</v>
      </c>
      <c r="I17" s="114">
        <v>0</v>
      </c>
      <c r="J17" s="114">
        <v>1</v>
      </c>
      <c r="K17" s="115">
        <v>0</v>
      </c>
      <c r="L17" s="115">
        <v>188083.26</v>
      </c>
      <c r="M17" s="115">
        <v>235215.66</v>
      </c>
    </row>
    <row r="18" spans="1:13" ht="31.5">
      <c r="A18" s="100" t="s">
        <v>5</v>
      </c>
      <c r="B18" s="100" t="s">
        <v>5</v>
      </c>
      <c r="C18" s="103" t="s">
        <v>5</v>
      </c>
      <c r="D18" s="100" t="s">
        <v>5</v>
      </c>
      <c r="E18" s="39" t="s">
        <v>268</v>
      </c>
      <c r="F18" s="46" t="s">
        <v>5</v>
      </c>
      <c r="G18" s="181" t="s">
        <v>5</v>
      </c>
      <c r="H18" s="57" t="s">
        <v>5</v>
      </c>
      <c r="I18" s="127" t="s">
        <v>255</v>
      </c>
      <c r="J18" s="57" t="s">
        <v>5</v>
      </c>
      <c r="K18" s="8" t="s">
        <v>5</v>
      </c>
      <c r="L18" s="49" t="s">
        <v>5</v>
      </c>
      <c r="M18" s="49" t="s">
        <v>5</v>
      </c>
    </row>
    <row r="19" spans="1:13">
      <c r="A19" s="152"/>
      <c r="B19" s="152"/>
      <c r="C19" s="154"/>
      <c r="D19" s="152"/>
      <c r="E19" s="47" t="s">
        <v>270</v>
      </c>
      <c r="F19" s="153"/>
      <c r="G19" s="152"/>
      <c r="H19" s="48"/>
      <c r="I19" s="152"/>
      <c r="J19" s="48" t="s">
        <v>271</v>
      </c>
      <c r="K19" s="49"/>
      <c r="L19" s="49"/>
      <c r="M19" s="49"/>
    </row>
    <row r="20" spans="1:13">
      <c r="A20" s="100" t="s">
        <v>5</v>
      </c>
      <c r="B20" s="100" t="s">
        <v>5</v>
      </c>
      <c r="C20" s="46" t="s">
        <v>5</v>
      </c>
      <c r="D20" s="100" t="s">
        <v>5</v>
      </c>
      <c r="E20" s="47" t="s">
        <v>269</v>
      </c>
      <c r="F20" s="102" t="s">
        <v>5</v>
      </c>
      <c r="G20" s="100" t="s">
        <v>5</v>
      </c>
      <c r="H20" s="48" t="s">
        <v>5</v>
      </c>
      <c r="I20" s="48" t="s">
        <v>5</v>
      </c>
      <c r="J20" s="127" t="s">
        <v>256</v>
      </c>
      <c r="K20" s="49" t="s">
        <v>5</v>
      </c>
      <c r="L20" s="49" t="s">
        <v>5</v>
      </c>
      <c r="M20" s="49" t="s">
        <v>5</v>
      </c>
    </row>
    <row r="21" spans="1:13" ht="31.5">
      <c r="A21" s="212" t="s">
        <v>47</v>
      </c>
      <c r="B21" s="212" t="s">
        <v>42</v>
      </c>
      <c r="C21" s="212" t="s">
        <v>241</v>
      </c>
      <c r="D21" s="212" t="s">
        <v>68</v>
      </c>
      <c r="E21" s="214" t="s">
        <v>287</v>
      </c>
      <c r="F21" s="109" t="s">
        <v>39</v>
      </c>
      <c r="G21" s="109" t="s">
        <v>6</v>
      </c>
      <c r="H21" s="114">
        <v>0</v>
      </c>
      <c r="I21" s="114">
        <v>0</v>
      </c>
      <c r="J21" s="114">
        <v>1</v>
      </c>
      <c r="K21" s="183">
        <v>3833.66</v>
      </c>
      <c r="L21" s="183">
        <v>0</v>
      </c>
      <c r="M21" s="183">
        <v>26050.94</v>
      </c>
    </row>
    <row r="22" spans="1:13" ht="31.5">
      <c r="A22" s="213"/>
      <c r="B22" s="213"/>
      <c r="C22" s="213"/>
      <c r="D22" s="213"/>
      <c r="E22" s="215"/>
      <c r="F22" s="143" t="s">
        <v>260</v>
      </c>
      <c r="G22" s="109" t="s">
        <v>6</v>
      </c>
      <c r="H22" s="145">
        <v>1</v>
      </c>
      <c r="I22" s="145">
        <v>0</v>
      </c>
      <c r="J22" s="145">
        <v>0</v>
      </c>
      <c r="K22" s="184"/>
      <c r="L22" s="184"/>
      <c r="M22" s="184"/>
    </row>
    <row r="23" spans="1:13" ht="31.5">
      <c r="A23" s="99" t="s">
        <v>5</v>
      </c>
      <c r="B23" s="99" t="s">
        <v>5</v>
      </c>
      <c r="C23" s="138" t="s">
        <v>5</v>
      </c>
      <c r="D23" s="137" t="s">
        <v>5</v>
      </c>
      <c r="E23" s="39" t="s">
        <v>261</v>
      </c>
      <c r="F23" s="102" t="s">
        <v>5</v>
      </c>
      <c r="G23" s="100" t="s">
        <v>5</v>
      </c>
      <c r="H23" s="127" t="s">
        <v>255</v>
      </c>
      <c r="I23" s="48" t="s">
        <v>5</v>
      </c>
      <c r="J23" s="48" t="s">
        <v>5</v>
      </c>
      <c r="K23" s="49" t="s">
        <v>5</v>
      </c>
      <c r="L23" s="49" t="s">
        <v>5</v>
      </c>
      <c r="M23" s="49" t="s">
        <v>5</v>
      </c>
    </row>
    <row r="24" spans="1:13" ht="31.5">
      <c r="A24" s="123" t="s">
        <v>5</v>
      </c>
      <c r="B24" s="123" t="s">
        <v>5</v>
      </c>
      <c r="C24" s="46" t="s">
        <v>5</v>
      </c>
      <c r="D24" s="123" t="s">
        <v>5</v>
      </c>
      <c r="E24" s="47" t="s">
        <v>247</v>
      </c>
      <c r="F24" s="122" t="s">
        <v>5</v>
      </c>
      <c r="G24" s="121" t="s">
        <v>5</v>
      </c>
      <c r="H24" s="152" t="s">
        <v>271</v>
      </c>
      <c r="I24" s="48" t="s">
        <v>5</v>
      </c>
      <c r="J24" s="48" t="s">
        <v>5</v>
      </c>
      <c r="K24" s="49" t="s">
        <v>5</v>
      </c>
      <c r="L24" s="49" t="s">
        <v>5</v>
      </c>
      <c r="M24" s="49" t="s">
        <v>5</v>
      </c>
    </row>
    <row r="25" spans="1:13" ht="31.5">
      <c r="A25" s="155" t="s">
        <v>5</v>
      </c>
      <c r="B25" s="155" t="s">
        <v>5</v>
      </c>
      <c r="C25" s="46" t="s">
        <v>5</v>
      </c>
      <c r="D25" s="155" t="s">
        <v>5</v>
      </c>
      <c r="E25" s="47" t="s">
        <v>272</v>
      </c>
      <c r="F25" s="153" t="s">
        <v>5</v>
      </c>
      <c r="G25" s="152" t="s">
        <v>5</v>
      </c>
      <c r="H25" s="152" t="s">
        <v>257</v>
      </c>
      <c r="I25" s="48" t="s">
        <v>5</v>
      </c>
      <c r="J25" s="48" t="s">
        <v>5</v>
      </c>
      <c r="K25" s="49" t="s">
        <v>5</v>
      </c>
      <c r="L25" s="49" t="s">
        <v>5</v>
      </c>
      <c r="M25" s="49" t="s">
        <v>5</v>
      </c>
    </row>
    <row r="26" spans="1:13" ht="31.5">
      <c r="A26" s="123" t="s">
        <v>5</v>
      </c>
      <c r="B26" s="123" t="s">
        <v>5</v>
      </c>
      <c r="C26" s="46" t="s">
        <v>5</v>
      </c>
      <c r="D26" s="123" t="s">
        <v>5</v>
      </c>
      <c r="E26" s="39" t="s">
        <v>268</v>
      </c>
      <c r="F26" s="122" t="s">
        <v>5</v>
      </c>
      <c r="G26" s="121" t="s">
        <v>5</v>
      </c>
      <c r="H26" s="124" t="s">
        <v>5</v>
      </c>
      <c r="I26" s="48" t="s">
        <v>5</v>
      </c>
      <c r="J26" s="127" t="s">
        <v>255</v>
      </c>
      <c r="K26" s="49" t="s">
        <v>5</v>
      </c>
      <c r="L26" s="49" t="s">
        <v>5</v>
      </c>
      <c r="M26" s="49" t="s">
        <v>5</v>
      </c>
    </row>
    <row r="27" spans="1:13">
      <c r="A27" s="155" t="s">
        <v>5</v>
      </c>
      <c r="B27" s="155" t="s">
        <v>5</v>
      </c>
      <c r="C27" s="46" t="s">
        <v>5</v>
      </c>
      <c r="D27" s="155" t="s">
        <v>5</v>
      </c>
      <c r="E27" s="47" t="s">
        <v>270</v>
      </c>
      <c r="F27" s="153" t="s">
        <v>5</v>
      </c>
      <c r="G27" s="152" t="s">
        <v>5</v>
      </c>
      <c r="H27" s="124" t="s">
        <v>5</v>
      </c>
      <c r="I27" s="48" t="s">
        <v>5</v>
      </c>
      <c r="J27" s="152" t="s">
        <v>271</v>
      </c>
      <c r="K27" s="49" t="s">
        <v>5</v>
      </c>
      <c r="L27" s="49" t="s">
        <v>5</v>
      </c>
      <c r="M27" s="49" t="s">
        <v>5</v>
      </c>
    </row>
    <row r="28" spans="1:13">
      <c r="A28" s="123" t="s">
        <v>5</v>
      </c>
      <c r="B28" s="123" t="s">
        <v>5</v>
      </c>
      <c r="C28" s="46" t="s">
        <v>5</v>
      </c>
      <c r="D28" s="123" t="s">
        <v>5</v>
      </c>
      <c r="E28" s="47" t="s">
        <v>269</v>
      </c>
      <c r="F28" s="4" t="s">
        <v>5</v>
      </c>
      <c r="G28" s="4" t="s">
        <v>5</v>
      </c>
      <c r="H28" s="4" t="s">
        <v>5</v>
      </c>
      <c r="I28" s="4" t="s">
        <v>5</v>
      </c>
      <c r="J28" s="127" t="s">
        <v>257</v>
      </c>
      <c r="K28" s="4" t="s">
        <v>5</v>
      </c>
      <c r="L28" s="4" t="s">
        <v>5</v>
      </c>
      <c r="M28" s="4" t="s">
        <v>5</v>
      </c>
    </row>
    <row r="29" spans="1:13" ht="47.25" customHeight="1">
      <c r="A29" s="185" t="s">
        <v>5</v>
      </c>
      <c r="B29" s="185" t="s">
        <v>5</v>
      </c>
      <c r="C29" s="185" t="s">
        <v>5</v>
      </c>
      <c r="D29" s="185" t="s">
        <v>5</v>
      </c>
      <c r="E29" s="187" t="s">
        <v>238</v>
      </c>
      <c r="F29" s="40" t="s">
        <v>39</v>
      </c>
      <c r="G29" s="50" t="s">
        <v>6</v>
      </c>
      <c r="H29" s="40" t="s">
        <v>62</v>
      </c>
      <c r="I29" s="43">
        <v>0</v>
      </c>
      <c r="J29" s="43">
        <v>0</v>
      </c>
      <c r="K29" s="189">
        <f>K31</f>
        <v>0</v>
      </c>
      <c r="L29" s="189">
        <f t="shared" ref="L29:M29" si="0">L31</f>
        <v>39008</v>
      </c>
      <c r="M29" s="189">
        <f t="shared" si="0"/>
        <v>9180.9</v>
      </c>
    </row>
    <row r="30" spans="1:13" ht="31.5">
      <c r="A30" s="186"/>
      <c r="B30" s="186"/>
      <c r="C30" s="186"/>
      <c r="D30" s="186"/>
      <c r="E30" s="188"/>
      <c r="F30" s="146" t="s">
        <v>260</v>
      </c>
      <c r="G30" s="50" t="s">
        <v>6</v>
      </c>
      <c r="H30" s="40" t="s">
        <v>62</v>
      </c>
      <c r="I30" s="43">
        <v>1</v>
      </c>
      <c r="J30" s="43">
        <v>1</v>
      </c>
      <c r="K30" s="190"/>
      <c r="L30" s="190"/>
      <c r="M30" s="190"/>
    </row>
    <row r="31" spans="1:13" ht="47.25">
      <c r="A31" s="46" t="s">
        <v>47</v>
      </c>
      <c r="B31" s="46" t="s">
        <v>42</v>
      </c>
      <c r="C31" s="46" t="s">
        <v>239</v>
      </c>
      <c r="D31" s="46" t="s">
        <v>240</v>
      </c>
      <c r="E31" s="58" t="s">
        <v>288</v>
      </c>
      <c r="F31" s="56" t="s">
        <v>39</v>
      </c>
      <c r="G31" s="56" t="s">
        <v>6</v>
      </c>
      <c r="H31" s="56">
        <v>0</v>
      </c>
      <c r="I31" s="147">
        <v>1</v>
      </c>
      <c r="J31" s="147">
        <v>1</v>
      </c>
      <c r="K31" s="8">
        <v>0</v>
      </c>
      <c r="L31" s="8">
        <v>39008</v>
      </c>
      <c r="M31" s="8">
        <v>9180.9</v>
      </c>
    </row>
    <row r="32" spans="1:13" ht="31.5">
      <c r="A32" s="173" t="s">
        <v>5</v>
      </c>
      <c r="B32" s="173" t="s">
        <v>5</v>
      </c>
      <c r="C32" s="173" t="s">
        <v>5</v>
      </c>
      <c r="D32" s="173" t="s">
        <v>5</v>
      </c>
      <c r="E32" s="58" t="s">
        <v>305</v>
      </c>
      <c r="F32" s="177" t="s">
        <v>5</v>
      </c>
      <c r="G32" s="178" t="s">
        <v>5</v>
      </c>
      <c r="H32" s="178" t="s">
        <v>5</v>
      </c>
      <c r="I32" s="179" t="s">
        <v>255</v>
      </c>
      <c r="J32" s="179" t="s">
        <v>5</v>
      </c>
      <c r="K32" s="49" t="s">
        <v>5</v>
      </c>
      <c r="L32" s="49" t="s">
        <v>5</v>
      </c>
      <c r="M32" s="49" t="s">
        <v>5</v>
      </c>
    </row>
    <row r="33" spans="1:13" ht="31.5">
      <c r="A33" s="173" t="s">
        <v>5</v>
      </c>
      <c r="B33" s="173" t="s">
        <v>5</v>
      </c>
      <c r="C33" s="173" t="s">
        <v>5</v>
      </c>
      <c r="D33" s="173" t="s">
        <v>5</v>
      </c>
      <c r="E33" s="75" t="s">
        <v>261</v>
      </c>
      <c r="F33" s="177" t="s">
        <v>5</v>
      </c>
      <c r="G33" s="178" t="s">
        <v>5</v>
      </c>
      <c r="H33" s="178" t="s">
        <v>5</v>
      </c>
      <c r="I33" s="179" t="s">
        <v>306</v>
      </c>
      <c r="J33" s="179" t="s">
        <v>5</v>
      </c>
      <c r="K33" s="49" t="s">
        <v>5</v>
      </c>
      <c r="L33" s="49" t="s">
        <v>5</v>
      </c>
      <c r="M33" s="49" t="s">
        <v>5</v>
      </c>
    </row>
    <row r="34" spans="1:13" ht="30" customHeight="1">
      <c r="A34" s="173" t="s">
        <v>5</v>
      </c>
      <c r="B34" s="173" t="s">
        <v>5</v>
      </c>
      <c r="C34" s="173" t="s">
        <v>5</v>
      </c>
      <c r="D34" s="173" t="s">
        <v>5</v>
      </c>
      <c r="E34" s="61" t="s">
        <v>244</v>
      </c>
      <c r="F34" s="172" t="s">
        <v>5</v>
      </c>
      <c r="G34" s="173" t="s">
        <v>5</v>
      </c>
      <c r="H34" s="179" t="s">
        <v>5</v>
      </c>
      <c r="I34" s="173" t="s">
        <v>256</v>
      </c>
      <c r="J34" s="179" t="s">
        <v>5</v>
      </c>
      <c r="K34" s="49" t="s">
        <v>5</v>
      </c>
      <c r="L34" s="49" t="s">
        <v>5</v>
      </c>
      <c r="M34" s="49" t="s">
        <v>5</v>
      </c>
    </row>
    <row r="35" spans="1:13" ht="30" customHeight="1">
      <c r="A35" s="46" t="s">
        <v>5</v>
      </c>
      <c r="B35" s="46" t="s">
        <v>5</v>
      </c>
      <c r="C35" s="46" t="s">
        <v>5</v>
      </c>
      <c r="D35" s="46" t="s">
        <v>5</v>
      </c>
      <c r="E35" s="13" t="s">
        <v>272</v>
      </c>
      <c r="F35" s="46" t="s">
        <v>5</v>
      </c>
      <c r="G35" s="46" t="s">
        <v>5</v>
      </c>
      <c r="H35" s="147" t="s">
        <v>5</v>
      </c>
      <c r="I35" s="173" t="s">
        <v>5</v>
      </c>
      <c r="J35" s="147" t="s">
        <v>271</v>
      </c>
      <c r="K35" s="8" t="s">
        <v>5</v>
      </c>
      <c r="L35" s="8" t="s">
        <v>5</v>
      </c>
      <c r="M35" s="8" t="s">
        <v>5</v>
      </c>
    </row>
    <row r="36" spans="1:13" ht="31.5">
      <c r="A36" s="40" t="s">
        <v>47</v>
      </c>
      <c r="B36" s="40" t="s">
        <v>42</v>
      </c>
      <c r="C36" s="40" t="s">
        <v>243</v>
      </c>
      <c r="D36" s="40" t="s">
        <v>5</v>
      </c>
      <c r="E36" s="41" t="s">
        <v>242</v>
      </c>
      <c r="F36" s="40" t="s">
        <v>189</v>
      </c>
      <c r="G36" s="50" t="s">
        <v>6</v>
      </c>
      <c r="H36" s="40" t="s">
        <v>47</v>
      </c>
      <c r="I36" s="43">
        <v>1</v>
      </c>
      <c r="J36" s="43">
        <v>1</v>
      </c>
      <c r="K36" s="44">
        <f>K37+K41+K46</f>
        <v>20396.05</v>
      </c>
      <c r="L36" s="44">
        <f>L37+L41+L46</f>
        <v>22028.37</v>
      </c>
      <c r="M36" s="44">
        <f>M37+M41+M46</f>
        <v>0</v>
      </c>
    </row>
    <row r="37" spans="1:13" ht="95.25" customHeight="1">
      <c r="A37" s="109" t="s">
        <v>47</v>
      </c>
      <c r="B37" s="109" t="s">
        <v>42</v>
      </c>
      <c r="C37" s="109" t="s">
        <v>243</v>
      </c>
      <c r="D37" s="109" t="s">
        <v>68</v>
      </c>
      <c r="E37" s="116" t="s">
        <v>245</v>
      </c>
      <c r="F37" s="117" t="s">
        <v>39</v>
      </c>
      <c r="G37" s="117" t="s">
        <v>6</v>
      </c>
      <c r="H37" s="117">
        <v>1</v>
      </c>
      <c r="I37" s="118">
        <v>0</v>
      </c>
      <c r="J37" s="118">
        <v>0</v>
      </c>
      <c r="K37" s="115">
        <v>16196.05</v>
      </c>
      <c r="L37" s="115">
        <v>0</v>
      </c>
      <c r="M37" s="115">
        <v>0</v>
      </c>
    </row>
    <row r="38" spans="1:13" ht="31.5">
      <c r="A38" s="123" t="s">
        <v>5</v>
      </c>
      <c r="B38" s="123" t="s">
        <v>5</v>
      </c>
      <c r="C38" s="123" t="s">
        <v>5</v>
      </c>
      <c r="D38" s="123" t="s">
        <v>5</v>
      </c>
      <c r="E38" s="39" t="s">
        <v>268</v>
      </c>
      <c r="F38" s="15" t="s">
        <v>5</v>
      </c>
      <c r="G38" s="15" t="s">
        <v>5</v>
      </c>
      <c r="H38" s="152" t="s">
        <v>273</v>
      </c>
      <c r="I38" s="57" t="s">
        <v>5</v>
      </c>
      <c r="J38" s="57" t="s">
        <v>5</v>
      </c>
      <c r="K38" s="8" t="s">
        <v>5</v>
      </c>
      <c r="L38" s="8" t="s">
        <v>5</v>
      </c>
      <c r="M38" s="8" t="s">
        <v>5</v>
      </c>
    </row>
    <row r="39" spans="1:13" ht="31.5">
      <c r="A39" s="155" t="s">
        <v>5</v>
      </c>
      <c r="B39" s="155" t="s">
        <v>5</v>
      </c>
      <c r="C39" s="155" t="s">
        <v>5</v>
      </c>
      <c r="D39" s="155" t="s">
        <v>5</v>
      </c>
      <c r="E39" s="47" t="s">
        <v>279</v>
      </c>
      <c r="F39" s="15" t="s">
        <v>5</v>
      </c>
      <c r="G39" s="15" t="s">
        <v>5</v>
      </c>
      <c r="H39" s="152" t="s">
        <v>274</v>
      </c>
      <c r="I39" s="57" t="s">
        <v>5</v>
      </c>
      <c r="J39" s="57" t="s">
        <v>5</v>
      </c>
      <c r="K39" s="8" t="s">
        <v>5</v>
      </c>
      <c r="L39" s="8" t="s">
        <v>5</v>
      </c>
      <c r="M39" s="8" t="s">
        <v>5</v>
      </c>
    </row>
    <row r="40" spans="1:13">
      <c r="A40" s="101" t="s">
        <v>5</v>
      </c>
      <c r="B40" s="101" t="s">
        <v>5</v>
      </c>
      <c r="C40" s="101" t="s">
        <v>5</v>
      </c>
      <c r="D40" s="101" t="s">
        <v>5</v>
      </c>
      <c r="E40" s="1" t="s">
        <v>269</v>
      </c>
      <c r="F40" s="15" t="s">
        <v>5</v>
      </c>
      <c r="G40" s="15" t="s">
        <v>5</v>
      </c>
      <c r="H40" s="152" t="s">
        <v>275</v>
      </c>
      <c r="I40" s="57" t="s">
        <v>5</v>
      </c>
      <c r="J40" s="57" t="s">
        <v>5</v>
      </c>
      <c r="K40" s="8" t="s">
        <v>5</v>
      </c>
      <c r="L40" s="8" t="s">
        <v>5</v>
      </c>
      <c r="M40" s="8" t="s">
        <v>5</v>
      </c>
    </row>
    <row r="41" spans="1:13" ht="94.5">
      <c r="A41" s="113" t="s">
        <v>47</v>
      </c>
      <c r="B41" s="113" t="s">
        <v>42</v>
      </c>
      <c r="C41" s="113" t="s">
        <v>243</v>
      </c>
      <c r="D41" s="109" t="s">
        <v>68</v>
      </c>
      <c r="E41" s="116" t="s">
        <v>289</v>
      </c>
      <c r="F41" s="117" t="s">
        <v>39</v>
      </c>
      <c r="G41" s="117" t="s">
        <v>6</v>
      </c>
      <c r="H41" s="117">
        <v>1</v>
      </c>
      <c r="I41" s="118">
        <v>0</v>
      </c>
      <c r="J41" s="118">
        <v>0</v>
      </c>
      <c r="K41" s="115">
        <v>4200</v>
      </c>
      <c r="L41" s="115">
        <v>0</v>
      </c>
      <c r="M41" s="115">
        <v>0</v>
      </c>
    </row>
    <row r="42" spans="1:13">
      <c r="A42" s="123" t="s">
        <v>5</v>
      </c>
      <c r="B42" s="123" t="s">
        <v>5</v>
      </c>
      <c r="C42" s="123" t="s">
        <v>5</v>
      </c>
      <c r="D42" s="123" t="s">
        <v>5</v>
      </c>
      <c r="E42" s="1" t="s">
        <v>277</v>
      </c>
      <c r="F42" s="4" t="s">
        <v>5</v>
      </c>
      <c r="G42" s="4" t="s">
        <v>5</v>
      </c>
      <c r="H42" s="4" t="s">
        <v>276</v>
      </c>
      <c r="I42" s="57" t="s">
        <v>5</v>
      </c>
      <c r="J42" s="57" t="s">
        <v>5</v>
      </c>
      <c r="K42" s="8" t="s">
        <v>5</v>
      </c>
      <c r="L42" s="8" t="s">
        <v>5</v>
      </c>
      <c r="M42" s="8" t="s">
        <v>5</v>
      </c>
    </row>
    <row r="43" spans="1:13" ht="31.5">
      <c r="A43" s="157" t="s">
        <v>5</v>
      </c>
      <c r="B43" s="157" t="s">
        <v>5</v>
      </c>
      <c r="C43" s="157" t="s">
        <v>5</v>
      </c>
      <c r="D43" s="157" t="s">
        <v>5</v>
      </c>
      <c r="E43" s="39" t="s">
        <v>261</v>
      </c>
      <c r="F43" s="15" t="s">
        <v>5</v>
      </c>
      <c r="G43" s="15" t="s">
        <v>5</v>
      </c>
      <c r="H43" s="156" t="s">
        <v>278</v>
      </c>
      <c r="I43" s="57"/>
      <c r="J43" s="57"/>
      <c r="K43" s="8"/>
      <c r="L43" s="8"/>
      <c r="M43" s="8"/>
    </row>
    <row r="44" spans="1:13" ht="31.5">
      <c r="A44" s="155" t="s">
        <v>5</v>
      </c>
      <c r="B44" s="155" t="s">
        <v>5</v>
      </c>
      <c r="C44" s="155" t="s">
        <v>5</v>
      </c>
      <c r="D44" s="155" t="s">
        <v>5</v>
      </c>
      <c r="E44" s="47" t="s">
        <v>244</v>
      </c>
      <c r="F44" s="15" t="s">
        <v>5</v>
      </c>
      <c r="G44" s="15" t="s">
        <v>5</v>
      </c>
      <c r="H44" s="152" t="s">
        <v>271</v>
      </c>
      <c r="I44" s="57" t="s">
        <v>5</v>
      </c>
      <c r="J44" s="57" t="s">
        <v>5</v>
      </c>
      <c r="K44" s="8" t="s">
        <v>5</v>
      </c>
      <c r="L44" s="8" t="s">
        <v>5</v>
      </c>
      <c r="M44" s="8" t="s">
        <v>5</v>
      </c>
    </row>
    <row r="45" spans="1:13" ht="31.5">
      <c r="A45" s="101" t="s">
        <v>5</v>
      </c>
      <c r="B45" s="101" t="s">
        <v>5</v>
      </c>
      <c r="C45" s="101" t="s">
        <v>5</v>
      </c>
      <c r="D45" s="101" t="s">
        <v>5</v>
      </c>
      <c r="E45" s="47" t="s">
        <v>272</v>
      </c>
      <c r="F45" s="15" t="s">
        <v>5</v>
      </c>
      <c r="G45" s="15" t="s">
        <v>5</v>
      </c>
      <c r="H45" s="127" t="s">
        <v>257</v>
      </c>
      <c r="I45" s="57" t="s">
        <v>5</v>
      </c>
      <c r="J45" s="57" t="s">
        <v>5</v>
      </c>
      <c r="K45" s="8" t="s">
        <v>5</v>
      </c>
      <c r="L45" s="8" t="s">
        <v>5</v>
      </c>
      <c r="M45" s="8" t="s">
        <v>5</v>
      </c>
    </row>
    <row r="46" spans="1:13" ht="47.25">
      <c r="A46" s="113" t="s">
        <v>47</v>
      </c>
      <c r="B46" s="113" t="s">
        <v>42</v>
      </c>
      <c r="C46" s="113" t="s">
        <v>246</v>
      </c>
      <c r="D46" s="109" t="s">
        <v>68</v>
      </c>
      <c r="E46" s="116" t="s">
        <v>280</v>
      </c>
      <c r="F46" s="117" t="s">
        <v>39</v>
      </c>
      <c r="G46" s="117" t="s">
        <v>6</v>
      </c>
      <c r="H46" s="117">
        <v>0</v>
      </c>
      <c r="I46" s="118">
        <v>1</v>
      </c>
      <c r="J46" s="118">
        <v>1</v>
      </c>
      <c r="K46" s="115">
        <v>0</v>
      </c>
      <c r="L46" s="115">
        <v>22028.37</v>
      </c>
      <c r="M46" s="115">
        <v>0</v>
      </c>
    </row>
    <row r="47" spans="1:13" ht="31.5">
      <c r="A47" s="123" t="s">
        <v>5</v>
      </c>
      <c r="B47" s="123" t="s">
        <v>5</v>
      </c>
      <c r="C47" s="123" t="s">
        <v>5</v>
      </c>
      <c r="D47" s="123" t="s">
        <v>5</v>
      </c>
      <c r="E47" s="141" t="s">
        <v>261</v>
      </c>
      <c r="F47" s="15" t="s">
        <v>5</v>
      </c>
      <c r="G47" s="15" t="s">
        <v>5</v>
      </c>
      <c r="H47" s="125" t="s">
        <v>5</v>
      </c>
      <c r="I47" s="156" t="s">
        <v>273</v>
      </c>
      <c r="J47" s="57" t="s">
        <v>5</v>
      </c>
      <c r="K47" s="8" t="s">
        <v>5</v>
      </c>
      <c r="L47" s="8" t="s">
        <v>5</v>
      </c>
      <c r="M47" s="8" t="s">
        <v>5</v>
      </c>
    </row>
    <row r="48" spans="1:13" ht="31.5">
      <c r="A48" s="156" t="s">
        <v>5</v>
      </c>
      <c r="B48" s="156" t="s">
        <v>5</v>
      </c>
      <c r="C48" s="156" t="s">
        <v>5</v>
      </c>
      <c r="D48" s="156" t="s">
        <v>5</v>
      </c>
      <c r="E48" s="47" t="s">
        <v>244</v>
      </c>
      <c r="F48" s="15" t="s">
        <v>5</v>
      </c>
      <c r="G48" s="158" t="s">
        <v>5</v>
      </c>
      <c r="H48" s="124" t="s">
        <v>5</v>
      </c>
      <c r="I48" s="156" t="s">
        <v>278</v>
      </c>
      <c r="J48" s="48" t="s">
        <v>5</v>
      </c>
      <c r="K48" s="49" t="s">
        <v>5</v>
      </c>
      <c r="L48" s="49" t="s">
        <v>5</v>
      </c>
      <c r="M48" s="49" t="s">
        <v>5</v>
      </c>
    </row>
    <row r="49" spans="1:13" ht="31.5">
      <c r="A49" s="156" t="s">
        <v>5</v>
      </c>
      <c r="B49" s="156" t="s">
        <v>5</v>
      </c>
      <c r="C49" s="156" t="s">
        <v>5</v>
      </c>
      <c r="D49" s="156" t="s">
        <v>5</v>
      </c>
      <c r="E49" s="39" t="s">
        <v>268</v>
      </c>
      <c r="F49" s="15" t="s">
        <v>5</v>
      </c>
      <c r="G49" s="158" t="s">
        <v>5</v>
      </c>
      <c r="H49" s="124" t="s">
        <v>5</v>
      </c>
      <c r="I49" s="156" t="s">
        <v>271</v>
      </c>
      <c r="J49" s="48" t="s">
        <v>5</v>
      </c>
      <c r="K49" s="49" t="s">
        <v>5</v>
      </c>
      <c r="L49" s="49" t="s">
        <v>5</v>
      </c>
      <c r="M49" s="49" t="s">
        <v>5</v>
      </c>
    </row>
    <row r="50" spans="1:13" ht="31.5">
      <c r="A50" s="156" t="s">
        <v>5</v>
      </c>
      <c r="B50" s="156" t="s">
        <v>5</v>
      </c>
      <c r="C50" s="156" t="s">
        <v>5</v>
      </c>
      <c r="D50" s="156" t="s">
        <v>5</v>
      </c>
      <c r="E50" s="47" t="s">
        <v>279</v>
      </c>
      <c r="F50" s="15" t="s">
        <v>5</v>
      </c>
      <c r="G50" s="158" t="s">
        <v>5</v>
      </c>
      <c r="H50" s="124" t="s">
        <v>5</v>
      </c>
      <c r="I50" s="156" t="s">
        <v>256</v>
      </c>
      <c r="J50" s="48" t="s">
        <v>5</v>
      </c>
      <c r="K50" s="49" t="s">
        <v>5</v>
      </c>
      <c r="L50" s="49" t="s">
        <v>5</v>
      </c>
      <c r="M50" s="49" t="s">
        <v>5</v>
      </c>
    </row>
    <row r="51" spans="1:13" ht="78.75">
      <c r="A51" s="109" t="s">
        <v>47</v>
      </c>
      <c r="B51" s="109" t="s">
        <v>42</v>
      </c>
      <c r="C51" s="109" t="s">
        <v>246</v>
      </c>
      <c r="D51" s="109" t="s">
        <v>68</v>
      </c>
      <c r="E51" s="116" t="s">
        <v>281</v>
      </c>
      <c r="F51" s="117" t="s">
        <v>39</v>
      </c>
      <c r="G51" s="117" t="s">
        <v>6</v>
      </c>
      <c r="H51" s="117">
        <v>0</v>
      </c>
      <c r="I51" s="118">
        <v>0</v>
      </c>
      <c r="J51" s="118">
        <v>1</v>
      </c>
      <c r="K51" s="115">
        <v>0</v>
      </c>
      <c r="L51" s="115">
        <v>0</v>
      </c>
      <c r="M51" s="115">
        <v>23790</v>
      </c>
    </row>
    <row r="52" spans="1:13" ht="31.5">
      <c r="A52" s="156" t="s">
        <v>5</v>
      </c>
      <c r="B52" s="156" t="s">
        <v>5</v>
      </c>
      <c r="C52" s="156" t="s">
        <v>5</v>
      </c>
      <c r="D52" s="156" t="s">
        <v>5</v>
      </c>
      <c r="E52" s="141" t="s">
        <v>261</v>
      </c>
      <c r="F52" s="15" t="s">
        <v>5</v>
      </c>
      <c r="G52" s="15" t="s">
        <v>5</v>
      </c>
      <c r="H52" s="125" t="s">
        <v>5</v>
      </c>
      <c r="I52" s="4" t="s">
        <v>5</v>
      </c>
      <c r="J52" s="156" t="s">
        <v>273</v>
      </c>
      <c r="K52" s="49" t="s">
        <v>5</v>
      </c>
      <c r="L52" s="49" t="s">
        <v>5</v>
      </c>
      <c r="M52" s="49" t="s">
        <v>5</v>
      </c>
    </row>
    <row r="53" spans="1:13" ht="31.5">
      <c r="A53" s="156" t="s">
        <v>5</v>
      </c>
      <c r="B53" s="156" t="s">
        <v>5</v>
      </c>
      <c r="C53" s="156" t="s">
        <v>5</v>
      </c>
      <c r="D53" s="156" t="s">
        <v>5</v>
      </c>
      <c r="E53" s="47" t="s">
        <v>244</v>
      </c>
      <c r="F53" s="15" t="s">
        <v>5</v>
      </c>
      <c r="G53" s="158" t="s">
        <v>5</v>
      </c>
      <c r="H53" s="124" t="s">
        <v>5</v>
      </c>
      <c r="I53" s="4" t="s">
        <v>5</v>
      </c>
      <c r="J53" s="156" t="s">
        <v>278</v>
      </c>
      <c r="K53" s="49" t="s">
        <v>5</v>
      </c>
      <c r="L53" s="49" t="s">
        <v>5</v>
      </c>
      <c r="M53" s="49" t="s">
        <v>5</v>
      </c>
    </row>
    <row r="54" spans="1:13" ht="31.5">
      <c r="A54" s="156" t="s">
        <v>5</v>
      </c>
      <c r="B54" s="156" t="s">
        <v>5</v>
      </c>
      <c r="C54" s="156" t="s">
        <v>5</v>
      </c>
      <c r="D54" s="156" t="s">
        <v>5</v>
      </c>
      <c r="E54" s="39" t="s">
        <v>268</v>
      </c>
      <c r="F54" s="15" t="s">
        <v>5</v>
      </c>
      <c r="G54" s="158" t="s">
        <v>5</v>
      </c>
      <c r="H54" s="124" t="s">
        <v>5</v>
      </c>
      <c r="I54" s="4" t="s">
        <v>5</v>
      </c>
      <c r="J54" s="156" t="s">
        <v>271</v>
      </c>
      <c r="K54" s="49" t="s">
        <v>5</v>
      </c>
      <c r="L54" s="49" t="s">
        <v>5</v>
      </c>
      <c r="M54" s="49" t="s">
        <v>5</v>
      </c>
    </row>
    <row r="55" spans="1:13" ht="31.5">
      <c r="A55" s="156" t="s">
        <v>5</v>
      </c>
      <c r="B55" s="156" t="s">
        <v>5</v>
      </c>
      <c r="C55" s="156" t="s">
        <v>5</v>
      </c>
      <c r="D55" s="156" t="s">
        <v>5</v>
      </c>
      <c r="E55" s="47" t="s">
        <v>279</v>
      </c>
      <c r="F55" s="15" t="s">
        <v>5</v>
      </c>
      <c r="G55" s="158" t="s">
        <v>5</v>
      </c>
      <c r="H55" s="124" t="s">
        <v>5</v>
      </c>
      <c r="I55" s="4" t="s">
        <v>5</v>
      </c>
      <c r="J55" s="156" t="s">
        <v>256</v>
      </c>
      <c r="K55" s="49" t="s">
        <v>5</v>
      </c>
      <c r="L55" s="49" t="s">
        <v>5</v>
      </c>
      <c r="M55" s="49" t="s">
        <v>5</v>
      </c>
    </row>
    <row r="56" spans="1:13">
      <c r="A56" s="159"/>
      <c r="B56" s="159"/>
      <c r="C56" s="160"/>
      <c r="D56" s="159"/>
      <c r="E56" s="161"/>
      <c r="F56" s="160"/>
      <c r="G56" s="159"/>
      <c r="H56" s="162"/>
      <c r="I56" s="162"/>
      <c r="J56" s="159"/>
      <c r="K56" s="163"/>
      <c r="L56" s="163"/>
      <c r="M56" s="163"/>
    </row>
    <row r="57" spans="1:13" ht="30.75" customHeight="1">
      <c r="A57" s="208" t="s">
        <v>28</v>
      </c>
      <c r="B57" s="208"/>
      <c r="C57" s="208"/>
      <c r="D57" s="208"/>
      <c r="E57" s="208"/>
      <c r="F57" s="1" t="s">
        <v>29</v>
      </c>
    </row>
    <row r="59" spans="1:13" ht="31.5">
      <c r="A59" s="208" t="s">
        <v>19</v>
      </c>
      <c r="B59" s="208"/>
      <c r="C59" s="97"/>
      <c r="D59" s="97" t="s">
        <v>20</v>
      </c>
    </row>
    <row r="60" spans="1:13">
      <c r="D60" s="27" t="s">
        <v>21</v>
      </c>
      <c r="F60" s="9"/>
      <c r="G60" s="9"/>
      <c r="H60" s="9"/>
    </row>
    <row r="61" spans="1:13">
      <c r="F61" s="9"/>
      <c r="G61" s="9"/>
      <c r="H61" s="9"/>
    </row>
    <row r="63" spans="1:13">
      <c r="F63" s="9"/>
      <c r="G63" s="9"/>
      <c r="H63" s="9"/>
    </row>
    <row r="64" spans="1:13">
      <c r="F64" s="9"/>
      <c r="G64" s="9"/>
      <c r="H64" s="9"/>
    </row>
    <row r="65" spans="6:8">
      <c r="F65" s="9"/>
      <c r="G65" s="9"/>
      <c r="H65" s="9"/>
    </row>
    <row r="66" spans="6:8">
      <c r="F66" s="9"/>
      <c r="G66" s="9"/>
      <c r="H66" s="9"/>
    </row>
    <row r="67" spans="6:8">
      <c r="F67" s="9"/>
      <c r="G67" s="9"/>
      <c r="H67" s="9"/>
    </row>
    <row r="68" spans="6:8">
      <c r="F68" s="9"/>
      <c r="G68" s="9"/>
      <c r="H68" s="9"/>
    </row>
    <row r="69" spans="6:8">
      <c r="F69" s="9"/>
      <c r="G69" s="9"/>
      <c r="H69" s="9"/>
    </row>
    <row r="70" spans="6:8">
      <c r="F70" s="9"/>
      <c r="G70" s="9"/>
      <c r="H70" s="9"/>
    </row>
    <row r="71" spans="6:8">
      <c r="F71" s="9"/>
      <c r="G71" s="9"/>
      <c r="H71" s="9"/>
    </row>
    <row r="72" spans="6:8">
      <c r="F72" s="9"/>
      <c r="G72" s="9"/>
      <c r="H72" s="9"/>
    </row>
    <row r="73" spans="6:8">
      <c r="F73" s="9"/>
      <c r="G73" s="9"/>
      <c r="H73" s="9"/>
    </row>
    <row r="74" spans="6:8">
      <c r="F74" s="9"/>
      <c r="G74" s="9"/>
      <c r="H74" s="9"/>
    </row>
    <row r="75" spans="6:8">
      <c r="F75" s="9"/>
      <c r="G75" s="9"/>
      <c r="H75" s="9"/>
    </row>
    <row r="76" spans="6:8">
      <c r="F76" s="9"/>
      <c r="G76" s="9"/>
      <c r="H76" s="9"/>
    </row>
    <row r="77" spans="6:8">
      <c r="F77" s="9"/>
      <c r="G77" s="9"/>
      <c r="H77" s="9"/>
    </row>
    <row r="78" spans="6:8">
      <c r="F78" s="9"/>
      <c r="G78" s="9"/>
      <c r="H78" s="9"/>
    </row>
  </sheetData>
  <mergeCells count="31">
    <mergeCell ref="A57:E57"/>
    <mergeCell ref="A59:B59"/>
    <mergeCell ref="F8:F9"/>
    <mergeCell ref="G8:G9"/>
    <mergeCell ref="H8:J8"/>
    <mergeCell ref="A21:A22"/>
    <mergeCell ref="B21:B22"/>
    <mergeCell ref="C21:C22"/>
    <mergeCell ref="D21:D22"/>
    <mergeCell ref="E21:E22"/>
    <mergeCell ref="J2:L3"/>
    <mergeCell ref="A4:M4"/>
    <mergeCell ref="A5:M5"/>
    <mergeCell ref="A7:A9"/>
    <mergeCell ref="B7:B9"/>
    <mergeCell ref="C7:C9"/>
    <mergeCell ref="D7:D9"/>
    <mergeCell ref="E7:E9"/>
    <mergeCell ref="F7:J7"/>
    <mergeCell ref="K7:M8"/>
    <mergeCell ref="K21:K22"/>
    <mergeCell ref="L21:L22"/>
    <mergeCell ref="M21:M22"/>
    <mergeCell ref="A29:A30"/>
    <mergeCell ref="B29:B30"/>
    <mergeCell ref="C29:C30"/>
    <mergeCell ref="D29:D30"/>
    <mergeCell ref="E29:E30"/>
    <mergeCell ref="K29:K30"/>
    <mergeCell ref="L29:L30"/>
    <mergeCell ref="M29:M30"/>
  </mergeCells>
  <pageMargins left="0.78740157480314965" right="0.23622047244094491" top="0.39370078740157483" bottom="0.23622047244094491" header="0.31496062992125984" footer="0.31496062992125984"/>
  <pageSetup paperSize="9" scale="54" orientation="landscape" useFirstPageNumber="1" r:id="rId1"/>
  <headerFooter differentFirst="1">
    <oddHeader>&amp;C&amp;P</oddHeader>
  </headerFooter>
  <rowBreaks count="1" manualBreakCount="1">
    <brk id="35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37"/>
  <sheetViews>
    <sheetView tabSelected="1" view="pageLayout" topLeftCell="A33" zoomScale="70" zoomScaleNormal="90" zoomScaleSheetLayoutView="80" zoomScalePageLayoutView="70" workbookViewId="0">
      <selection activeCell="J39" sqref="J39"/>
    </sheetView>
  </sheetViews>
  <sheetFormatPr defaultColWidth="8.85546875" defaultRowHeight="15.75" outlineLevelCol="1"/>
  <cols>
    <col min="1" max="1" width="12.5703125" style="1" customWidth="1"/>
    <col min="2" max="2" width="10.7109375" style="94" customWidth="1"/>
    <col min="3" max="3" width="10.7109375" style="1" customWidth="1"/>
    <col min="4" max="4" width="27.28515625" style="27" customWidth="1"/>
    <col min="5" max="5" width="56" style="1" customWidth="1"/>
    <col min="6" max="6" width="20.85546875" style="1" customWidth="1"/>
    <col min="7" max="7" width="13.85546875" style="1" customWidth="1"/>
    <col min="8" max="8" width="20.5703125" style="1" customWidth="1"/>
    <col min="9" max="10" width="13.140625" style="1" customWidth="1"/>
    <col min="11" max="11" width="22.85546875" style="1" customWidth="1"/>
    <col min="12" max="12" width="15.28515625" style="1" customWidth="1" outlineLevel="1"/>
    <col min="13" max="13" width="16.42578125" style="1" customWidth="1" outlineLevel="1"/>
    <col min="14" max="14" width="8.85546875" style="1"/>
    <col min="15" max="15" width="9.85546875" style="1" bestFit="1" customWidth="1"/>
    <col min="16" max="16384" width="8.85546875" style="1"/>
  </cols>
  <sheetData>
    <row r="1" spans="1:14" ht="45.75" customHeight="1">
      <c r="K1" s="1" t="s">
        <v>291</v>
      </c>
    </row>
    <row r="2" spans="1:14" ht="15.75" customHeight="1">
      <c r="J2" s="191" t="s">
        <v>294</v>
      </c>
      <c r="K2" s="191"/>
      <c r="L2" s="191"/>
    </row>
    <row r="3" spans="1:14">
      <c r="I3" s="13"/>
      <c r="J3" s="191"/>
      <c r="K3" s="191"/>
      <c r="L3" s="191"/>
    </row>
    <row r="4" spans="1:14" ht="30" customHeight="1">
      <c r="A4" s="192" t="s">
        <v>0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</row>
    <row r="5" spans="1:14" ht="63" customHeight="1">
      <c r="A5" s="192" t="s">
        <v>284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</row>
    <row r="7" spans="1:14" ht="34.5" customHeight="1">
      <c r="A7" s="193" t="s">
        <v>33</v>
      </c>
      <c r="B7" s="196" t="s">
        <v>34</v>
      </c>
      <c r="C7" s="193" t="s">
        <v>36</v>
      </c>
      <c r="D7" s="193" t="s">
        <v>30</v>
      </c>
      <c r="E7" s="193" t="s">
        <v>31</v>
      </c>
      <c r="F7" s="199" t="s">
        <v>219</v>
      </c>
      <c r="G7" s="200"/>
      <c r="H7" s="200"/>
      <c r="I7" s="200"/>
      <c r="J7" s="201"/>
      <c r="K7" s="202" t="s">
        <v>212</v>
      </c>
      <c r="L7" s="203"/>
      <c r="M7" s="204"/>
    </row>
    <row r="8" spans="1:14" ht="15.75" customHeight="1">
      <c r="A8" s="194"/>
      <c r="B8" s="197"/>
      <c r="C8" s="194"/>
      <c r="D8" s="194"/>
      <c r="E8" s="194"/>
      <c r="F8" s="193" t="s">
        <v>1</v>
      </c>
      <c r="G8" s="193" t="s">
        <v>2</v>
      </c>
      <c r="H8" s="209" t="s">
        <v>3</v>
      </c>
      <c r="I8" s="210"/>
      <c r="J8" s="211"/>
      <c r="K8" s="205"/>
      <c r="L8" s="206"/>
      <c r="M8" s="207"/>
    </row>
    <row r="9" spans="1:14">
      <c r="A9" s="195"/>
      <c r="B9" s="198"/>
      <c r="C9" s="195"/>
      <c r="D9" s="195"/>
      <c r="E9" s="195"/>
      <c r="F9" s="195"/>
      <c r="G9" s="195"/>
      <c r="H9" s="37" t="s">
        <v>22</v>
      </c>
      <c r="I9" s="38" t="s">
        <v>158</v>
      </c>
      <c r="J9" s="37" t="s">
        <v>32</v>
      </c>
      <c r="K9" s="37" t="s">
        <v>22</v>
      </c>
      <c r="L9" s="38" t="s">
        <v>158</v>
      </c>
      <c r="M9" s="37" t="s">
        <v>32</v>
      </c>
    </row>
    <row r="10" spans="1:14" ht="18" customHeight="1">
      <c r="A10" s="3">
        <v>1</v>
      </c>
      <c r="B10" s="12">
        <v>2</v>
      </c>
      <c r="C10" s="12"/>
      <c r="D10" s="3" t="s">
        <v>4</v>
      </c>
      <c r="E10" s="4">
        <v>4</v>
      </c>
      <c r="F10" s="4">
        <v>5</v>
      </c>
      <c r="G10" s="4">
        <v>6</v>
      </c>
      <c r="H10" s="4">
        <v>7</v>
      </c>
      <c r="I10" s="4">
        <v>8</v>
      </c>
      <c r="J10" s="4">
        <v>9</v>
      </c>
      <c r="K10" s="4">
        <v>10</v>
      </c>
      <c r="L10" s="4">
        <v>11</v>
      </c>
      <c r="M10" s="4">
        <v>12</v>
      </c>
    </row>
    <row r="11" spans="1:14">
      <c r="A11" s="21" t="s">
        <v>5</v>
      </c>
      <c r="B11" s="22" t="s">
        <v>5</v>
      </c>
      <c r="C11" s="22"/>
      <c r="D11" s="21" t="s">
        <v>5</v>
      </c>
      <c r="E11" s="23" t="s">
        <v>35</v>
      </c>
      <c r="F11" s="23" t="s">
        <v>5</v>
      </c>
      <c r="G11" s="23" t="s">
        <v>5</v>
      </c>
      <c r="H11" s="23" t="s">
        <v>5</v>
      </c>
      <c r="I11" s="23" t="s">
        <v>5</v>
      </c>
      <c r="J11" s="23" t="s">
        <v>5</v>
      </c>
      <c r="K11" s="24">
        <f>+K12+K15+K17+K29+K32+K35+K41+K44+K48+K52+K66</f>
        <v>573826.87000000011</v>
      </c>
      <c r="L11" s="24">
        <f>+L12+L15+L17+L29+L32+L35+L41+L44+L48+L52+L66</f>
        <v>537243.39</v>
      </c>
      <c r="M11" s="24">
        <f>+M12+M15+M17+M29+M32+M35+M41+M44+M48+M52+M66</f>
        <v>537660.68000000005</v>
      </c>
    </row>
    <row r="12" spans="1:14" s="45" customFormat="1" ht="78.75" hidden="1">
      <c r="A12" s="40" t="s">
        <v>13</v>
      </c>
      <c r="B12" s="40" t="s">
        <v>42</v>
      </c>
      <c r="C12" s="40" t="s">
        <v>50</v>
      </c>
      <c r="D12" s="40" t="s">
        <v>5</v>
      </c>
      <c r="E12" s="41" t="s">
        <v>51</v>
      </c>
      <c r="F12" s="42" t="s">
        <v>43</v>
      </c>
      <c r="G12" s="50" t="s">
        <v>6</v>
      </c>
      <c r="H12" s="51">
        <v>833500</v>
      </c>
      <c r="I12" s="51">
        <v>835000</v>
      </c>
      <c r="J12" s="51">
        <v>836500</v>
      </c>
      <c r="K12" s="44">
        <f>K13+K14</f>
        <v>155333.95000000001</v>
      </c>
      <c r="L12" s="44">
        <f>L13+L14</f>
        <v>160038.31</v>
      </c>
      <c r="M12" s="44">
        <f>M13+M14</f>
        <v>160038.31</v>
      </c>
    </row>
    <row r="13" spans="1:14" s="45" customFormat="1" ht="78.75" hidden="1">
      <c r="A13" s="130" t="s">
        <v>13</v>
      </c>
      <c r="B13" s="130" t="s">
        <v>42</v>
      </c>
      <c r="C13" s="130" t="s">
        <v>50</v>
      </c>
      <c r="D13" s="130" t="s">
        <v>48</v>
      </c>
      <c r="E13" s="52" t="s">
        <v>51</v>
      </c>
      <c r="F13" s="53" t="s">
        <v>43</v>
      </c>
      <c r="G13" s="131" t="s">
        <v>6</v>
      </c>
      <c r="H13" s="147">
        <v>833500</v>
      </c>
      <c r="I13" s="147">
        <v>835000</v>
      </c>
      <c r="J13" s="147">
        <v>836500</v>
      </c>
      <c r="K13" s="49">
        <v>155333.95000000001</v>
      </c>
      <c r="L13" s="49">
        <v>155333.95000000001</v>
      </c>
      <c r="M13" s="49">
        <v>155333.95000000001</v>
      </c>
      <c r="N13" s="135"/>
    </row>
    <row r="14" spans="1:14" s="45" customFormat="1" ht="31.5" hidden="1">
      <c r="A14" s="88" t="s">
        <v>13</v>
      </c>
      <c r="B14" s="88" t="s">
        <v>42</v>
      </c>
      <c r="C14" s="88" t="s">
        <v>50</v>
      </c>
      <c r="D14" s="119" t="s">
        <v>48</v>
      </c>
      <c r="E14" s="52" t="s">
        <v>218</v>
      </c>
      <c r="F14" s="53" t="s">
        <v>5</v>
      </c>
      <c r="G14" s="131" t="s">
        <v>5</v>
      </c>
      <c r="H14" s="133" t="s">
        <v>5</v>
      </c>
      <c r="I14" s="133" t="s">
        <v>5</v>
      </c>
      <c r="J14" s="133" t="s">
        <v>5</v>
      </c>
      <c r="K14" s="49">
        <v>0</v>
      </c>
      <c r="L14" s="49">
        <v>4704.3599999999997</v>
      </c>
      <c r="M14" s="49">
        <v>4704.3599999999997</v>
      </c>
    </row>
    <row r="15" spans="1:14" ht="78.75">
      <c r="A15" s="40" t="s">
        <v>13</v>
      </c>
      <c r="B15" s="40" t="s">
        <v>42</v>
      </c>
      <c r="C15" s="40" t="s">
        <v>52</v>
      </c>
      <c r="D15" s="40" t="s">
        <v>5</v>
      </c>
      <c r="E15" s="41" t="s">
        <v>49</v>
      </c>
      <c r="F15" s="42" t="s">
        <v>44</v>
      </c>
      <c r="G15" s="50" t="s">
        <v>45</v>
      </c>
      <c r="H15" s="180">
        <f>H16</f>
        <v>600</v>
      </c>
      <c r="I15" s="180">
        <f t="shared" ref="I15:J15" si="0">I16</f>
        <v>600</v>
      </c>
      <c r="J15" s="180">
        <f t="shared" si="0"/>
        <v>600</v>
      </c>
      <c r="K15" s="44">
        <f>K16</f>
        <v>27598.17</v>
      </c>
      <c r="L15" s="44">
        <f t="shared" ref="L15:M15" si="1">L16</f>
        <v>28570.799999999999</v>
      </c>
      <c r="M15" s="44">
        <f t="shared" si="1"/>
        <v>28572.09</v>
      </c>
    </row>
    <row r="16" spans="1:14" ht="63">
      <c r="A16" s="176" t="s">
        <v>13</v>
      </c>
      <c r="B16" s="176" t="s">
        <v>42</v>
      </c>
      <c r="C16" s="176" t="s">
        <v>52</v>
      </c>
      <c r="D16" s="176" t="s">
        <v>48</v>
      </c>
      <c r="E16" s="47" t="s">
        <v>49</v>
      </c>
      <c r="F16" s="54" t="s">
        <v>44</v>
      </c>
      <c r="G16" s="31" t="s">
        <v>45</v>
      </c>
      <c r="H16" s="55">
        <v>600</v>
      </c>
      <c r="I16" s="55">
        <v>600</v>
      </c>
      <c r="J16" s="55">
        <v>600</v>
      </c>
      <c r="K16" s="8">
        <v>27598.17</v>
      </c>
      <c r="L16" s="8">
        <v>28570.799999999999</v>
      </c>
      <c r="M16" s="8">
        <v>28572.09</v>
      </c>
    </row>
    <row r="17" spans="1:13" ht="47.25">
      <c r="A17" s="40" t="s">
        <v>13</v>
      </c>
      <c r="B17" s="40" t="s">
        <v>42</v>
      </c>
      <c r="C17" s="40" t="s">
        <v>53</v>
      </c>
      <c r="D17" s="40" t="s">
        <v>5</v>
      </c>
      <c r="E17" s="41" t="s">
        <v>267</v>
      </c>
      <c r="F17" s="41" t="s">
        <v>177</v>
      </c>
      <c r="G17" s="50" t="s">
        <v>6</v>
      </c>
      <c r="H17" s="40">
        <v>10</v>
      </c>
      <c r="I17" s="40">
        <v>9</v>
      </c>
      <c r="J17" s="40">
        <v>11</v>
      </c>
      <c r="K17" s="44">
        <f>SUM(K18:K28)</f>
        <v>13409.980000000001</v>
      </c>
      <c r="L17" s="44">
        <f>SUM(L18:L28)</f>
        <v>13409.79</v>
      </c>
      <c r="M17" s="44">
        <f>SUM(M18:M28)</f>
        <v>13409.789999999999</v>
      </c>
    </row>
    <row r="18" spans="1:13" ht="31.5">
      <c r="A18" s="216" t="s">
        <v>13</v>
      </c>
      <c r="B18" s="216" t="s">
        <v>42</v>
      </c>
      <c r="C18" s="216" t="s">
        <v>53</v>
      </c>
      <c r="D18" s="216" t="s">
        <v>48</v>
      </c>
      <c r="E18" s="10" t="s">
        <v>254</v>
      </c>
      <c r="F18" s="6" t="s">
        <v>39</v>
      </c>
      <c r="G18" s="15" t="s">
        <v>6</v>
      </c>
      <c r="H18" s="56">
        <v>1</v>
      </c>
      <c r="I18" s="57">
        <v>1</v>
      </c>
      <c r="J18" s="57">
        <v>1</v>
      </c>
      <c r="K18" s="8">
        <v>3401.91</v>
      </c>
      <c r="L18" s="8">
        <v>6086.23</v>
      </c>
      <c r="M18" s="8">
        <v>7336.33</v>
      </c>
    </row>
    <row r="19" spans="1:13" ht="30" customHeight="1">
      <c r="A19" s="217"/>
      <c r="B19" s="217"/>
      <c r="C19" s="217"/>
      <c r="D19" s="217"/>
      <c r="E19" s="10" t="s">
        <v>55</v>
      </c>
      <c r="F19" s="6" t="s">
        <v>56</v>
      </c>
      <c r="G19" s="15" t="s">
        <v>6</v>
      </c>
      <c r="H19" s="56">
        <v>18</v>
      </c>
      <c r="I19" s="57">
        <v>18</v>
      </c>
      <c r="J19" s="57">
        <v>18</v>
      </c>
      <c r="K19" s="8">
        <v>1097.32</v>
      </c>
      <c r="L19" s="8">
        <v>1100.19</v>
      </c>
      <c r="M19" s="8">
        <v>1613.56</v>
      </c>
    </row>
    <row r="20" spans="1:13" ht="47.25">
      <c r="A20" s="217"/>
      <c r="B20" s="217"/>
      <c r="C20" s="217"/>
      <c r="D20" s="217"/>
      <c r="E20" s="10" t="s">
        <v>253</v>
      </c>
      <c r="F20" s="6" t="s">
        <v>39</v>
      </c>
      <c r="G20" s="15" t="s">
        <v>6</v>
      </c>
      <c r="H20" s="56">
        <v>3</v>
      </c>
      <c r="I20" s="57">
        <v>7</v>
      </c>
      <c r="J20" s="57">
        <v>10</v>
      </c>
      <c r="K20" s="8">
        <v>2428.63</v>
      </c>
      <c r="L20" s="8">
        <v>3823.37</v>
      </c>
      <c r="M20" s="8">
        <v>4459.8999999999996</v>
      </c>
    </row>
    <row r="21" spans="1:13" ht="31.5">
      <c r="A21" s="217"/>
      <c r="B21" s="217"/>
      <c r="C21" s="217"/>
      <c r="D21" s="217"/>
      <c r="E21" s="10" t="s">
        <v>59</v>
      </c>
      <c r="F21" s="6" t="s">
        <v>39</v>
      </c>
      <c r="G21" s="15" t="s">
        <v>6</v>
      </c>
      <c r="H21" s="15">
        <v>1</v>
      </c>
      <c r="I21" s="57">
        <v>0</v>
      </c>
      <c r="J21" s="57">
        <v>0</v>
      </c>
      <c r="K21" s="8">
        <v>700</v>
      </c>
      <c r="L21" s="8">
        <v>0</v>
      </c>
      <c r="M21" s="8">
        <v>0</v>
      </c>
    </row>
    <row r="22" spans="1:13" ht="31.5">
      <c r="A22" s="217"/>
      <c r="B22" s="217"/>
      <c r="C22" s="217"/>
      <c r="D22" s="217"/>
      <c r="E22" s="58" t="s">
        <v>252</v>
      </c>
      <c r="F22" s="6" t="s">
        <v>39</v>
      </c>
      <c r="G22" s="15" t="s">
        <v>6</v>
      </c>
      <c r="H22" s="15">
        <v>1</v>
      </c>
      <c r="I22" s="57">
        <v>0</v>
      </c>
      <c r="J22" s="57">
        <v>0</v>
      </c>
      <c r="K22" s="8">
        <v>3000</v>
      </c>
      <c r="L22" s="8">
        <v>0</v>
      </c>
      <c r="M22" s="8">
        <v>0</v>
      </c>
    </row>
    <row r="23" spans="1:13" ht="31.5">
      <c r="A23" s="217"/>
      <c r="B23" s="217"/>
      <c r="C23" s="217"/>
      <c r="D23" s="217"/>
      <c r="E23" s="58" t="s">
        <v>58</v>
      </c>
      <c r="F23" s="6" t="s">
        <v>56</v>
      </c>
      <c r="G23" s="15" t="s">
        <v>6</v>
      </c>
      <c r="H23" s="15">
        <v>15</v>
      </c>
      <c r="I23" s="57">
        <v>0</v>
      </c>
      <c r="J23" s="57">
        <v>0</v>
      </c>
      <c r="K23" s="8">
        <v>374</v>
      </c>
      <c r="L23" s="8">
        <v>0</v>
      </c>
      <c r="M23" s="8">
        <v>0</v>
      </c>
    </row>
    <row r="24" spans="1:13" ht="31.5">
      <c r="A24" s="217"/>
      <c r="B24" s="217"/>
      <c r="C24" s="217"/>
      <c r="D24" s="217"/>
      <c r="E24" s="58" t="s">
        <v>178</v>
      </c>
      <c r="F24" s="6" t="s">
        <v>39</v>
      </c>
      <c r="G24" s="15" t="s">
        <v>6</v>
      </c>
      <c r="H24" s="56">
        <v>1</v>
      </c>
      <c r="I24" s="57">
        <v>0</v>
      </c>
      <c r="J24" s="57">
        <v>0</v>
      </c>
      <c r="K24" s="8">
        <v>206.1</v>
      </c>
      <c r="L24" s="8">
        <v>0</v>
      </c>
      <c r="M24" s="8">
        <v>0</v>
      </c>
    </row>
    <row r="25" spans="1:13" ht="31.5">
      <c r="A25" s="217"/>
      <c r="B25" s="217"/>
      <c r="C25" s="217"/>
      <c r="D25" s="217"/>
      <c r="E25" s="58" t="s">
        <v>179</v>
      </c>
      <c r="F25" s="6" t="s">
        <v>39</v>
      </c>
      <c r="G25" s="15" t="s">
        <v>6</v>
      </c>
      <c r="H25" s="56">
        <v>1</v>
      </c>
      <c r="I25" s="57">
        <v>0</v>
      </c>
      <c r="J25" s="57">
        <v>0</v>
      </c>
      <c r="K25" s="8">
        <v>339.86</v>
      </c>
      <c r="L25" s="8">
        <v>0</v>
      </c>
      <c r="M25" s="8">
        <v>0</v>
      </c>
    </row>
    <row r="26" spans="1:13" ht="53.25" customHeight="1">
      <c r="A26" s="217"/>
      <c r="B26" s="217"/>
      <c r="C26" s="217"/>
      <c r="D26" s="217"/>
      <c r="E26" s="58" t="s">
        <v>180</v>
      </c>
      <c r="F26" s="6" t="s">
        <v>39</v>
      </c>
      <c r="G26" s="15" t="s">
        <v>6</v>
      </c>
      <c r="H26" s="56">
        <v>1</v>
      </c>
      <c r="I26" s="57">
        <v>0</v>
      </c>
      <c r="J26" s="57">
        <v>0</v>
      </c>
      <c r="K26" s="8">
        <v>726.35</v>
      </c>
      <c r="L26" s="8">
        <v>0</v>
      </c>
      <c r="M26" s="8">
        <v>0</v>
      </c>
    </row>
    <row r="27" spans="1:13" ht="47.25">
      <c r="A27" s="217"/>
      <c r="B27" s="217"/>
      <c r="C27" s="217"/>
      <c r="D27" s="217"/>
      <c r="E27" s="58" t="s">
        <v>181</v>
      </c>
      <c r="F27" s="6" t="s">
        <v>39</v>
      </c>
      <c r="G27" s="15" t="s">
        <v>6</v>
      </c>
      <c r="H27" s="56">
        <v>1</v>
      </c>
      <c r="I27" s="57">
        <v>0</v>
      </c>
      <c r="J27" s="57">
        <v>0</v>
      </c>
      <c r="K27" s="8">
        <v>1135.81</v>
      </c>
      <c r="L27" s="8">
        <v>0</v>
      </c>
      <c r="M27" s="8">
        <v>0</v>
      </c>
    </row>
    <row r="28" spans="1:13" ht="47.25">
      <c r="A28" s="218"/>
      <c r="B28" s="218"/>
      <c r="C28" s="218"/>
      <c r="D28" s="218"/>
      <c r="E28" s="58" t="s">
        <v>60</v>
      </c>
      <c r="F28" s="6" t="s">
        <v>39</v>
      </c>
      <c r="G28" s="15" t="s">
        <v>6</v>
      </c>
      <c r="H28" s="56">
        <v>0</v>
      </c>
      <c r="I28" s="57">
        <v>1</v>
      </c>
      <c r="J28" s="57">
        <v>0</v>
      </c>
      <c r="K28" s="8">
        <v>0</v>
      </c>
      <c r="L28" s="8">
        <v>2400</v>
      </c>
      <c r="M28" s="8">
        <v>0</v>
      </c>
    </row>
    <row r="29" spans="1:13" ht="47.25">
      <c r="A29" s="40" t="s">
        <v>13</v>
      </c>
      <c r="B29" s="59" t="s">
        <v>42</v>
      </c>
      <c r="C29" s="59" t="s">
        <v>69</v>
      </c>
      <c r="D29" s="40" t="s">
        <v>5</v>
      </c>
      <c r="E29" s="60" t="s">
        <v>70</v>
      </c>
      <c r="F29" s="41" t="s">
        <v>67</v>
      </c>
      <c r="G29" s="50" t="s">
        <v>66</v>
      </c>
      <c r="H29" s="50">
        <v>550</v>
      </c>
      <c r="I29" s="50">
        <v>560</v>
      </c>
      <c r="J29" s="50">
        <v>570</v>
      </c>
      <c r="K29" s="44">
        <f>K30</f>
        <v>123857.22</v>
      </c>
      <c r="L29" s="44">
        <f>L30+L31</f>
        <v>126022.35</v>
      </c>
      <c r="M29" s="44">
        <f>M30+M31</f>
        <v>126022.35</v>
      </c>
    </row>
    <row r="30" spans="1:13" ht="47.25">
      <c r="A30" s="90" t="s">
        <v>13</v>
      </c>
      <c r="B30" s="90" t="s">
        <v>42</v>
      </c>
      <c r="C30" s="90" t="s">
        <v>69</v>
      </c>
      <c r="D30" s="62" t="s">
        <v>68</v>
      </c>
      <c r="E30" s="58" t="s">
        <v>70</v>
      </c>
      <c r="F30" s="61" t="s">
        <v>67</v>
      </c>
      <c r="G30" s="56" t="s">
        <v>66</v>
      </c>
      <c r="H30" s="133">
        <v>550</v>
      </c>
      <c r="I30" s="133">
        <v>560</v>
      </c>
      <c r="J30" s="133">
        <v>570</v>
      </c>
      <c r="K30" s="8">
        <v>123857.22</v>
      </c>
      <c r="L30" s="8">
        <v>123857.22</v>
      </c>
      <c r="M30" s="8">
        <v>123857.22</v>
      </c>
    </row>
    <row r="31" spans="1:13">
      <c r="A31" s="128" t="s">
        <v>5</v>
      </c>
      <c r="B31" s="134" t="s">
        <v>5</v>
      </c>
      <c r="C31" s="134" t="s">
        <v>5</v>
      </c>
      <c r="D31" s="128" t="s">
        <v>5</v>
      </c>
      <c r="E31" s="58" t="s">
        <v>218</v>
      </c>
      <c r="F31" s="61" t="s">
        <v>5</v>
      </c>
      <c r="G31" s="56" t="s">
        <v>5</v>
      </c>
      <c r="H31" s="133" t="s">
        <v>5</v>
      </c>
      <c r="I31" s="133" t="s">
        <v>5</v>
      </c>
      <c r="J31" s="133" t="s">
        <v>5</v>
      </c>
      <c r="K31" s="8">
        <v>0</v>
      </c>
      <c r="L31" s="8">
        <v>2165.13</v>
      </c>
      <c r="M31" s="8">
        <v>2165.13</v>
      </c>
    </row>
    <row r="32" spans="1:13" ht="47.25" customHeight="1">
      <c r="A32" s="40" t="s">
        <v>13</v>
      </c>
      <c r="B32" s="59" t="s">
        <v>42</v>
      </c>
      <c r="C32" s="59" t="s">
        <v>71</v>
      </c>
      <c r="D32" s="40" t="s">
        <v>5</v>
      </c>
      <c r="E32" s="41" t="s">
        <v>72</v>
      </c>
      <c r="F32" s="41" t="s">
        <v>65</v>
      </c>
      <c r="G32" s="50" t="s">
        <v>66</v>
      </c>
      <c r="H32" s="50">
        <v>75</v>
      </c>
      <c r="I32" s="50">
        <v>76</v>
      </c>
      <c r="J32" s="50">
        <v>77</v>
      </c>
      <c r="K32" s="44">
        <f>K33+K34</f>
        <v>24513.22</v>
      </c>
      <c r="L32" s="44">
        <f>L33+L34</f>
        <v>25268.61</v>
      </c>
      <c r="M32" s="44">
        <f>M33+M34</f>
        <v>25268.61</v>
      </c>
    </row>
    <row r="33" spans="1:15" ht="47.25" customHeight="1">
      <c r="A33" s="132" t="s">
        <v>13</v>
      </c>
      <c r="B33" s="132" t="s">
        <v>42</v>
      </c>
      <c r="C33" s="132" t="s">
        <v>71</v>
      </c>
      <c r="D33" s="132" t="s">
        <v>64</v>
      </c>
      <c r="E33" s="61" t="s">
        <v>72</v>
      </c>
      <c r="F33" s="56" t="s">
        <v>65</v>
      </c>
      <c r="G33" s="56" t="s">
        <v>66</v>
      </c>
      <c r="H33" s="56">
        <v>75</v>
      </c>
      <c r="I33" s="56">
        <v>76</v>
      </c>
      <c r="J33" s="56">
        <v>77</v>
      </c>
      <c r="K33" s="8">
        <v>24513.22</v>
      </c>
      <c r="L33" s="8">
        <v>24513.22</v>
      </c>
      <c r="M33" s="8">
        <v>24513.22</v>
      </c>
    </row>
    <row r="34" spans="1:15" ht="31.5">
      <c r="A34" s="90" t="s">
        <v>13</v>
      </c>
      <c r="B34" s="90" t="s">
        <v>42</v>
      </c>
      <c r="C34" s="90" t="s">
        <v>71</v>
      </c>
      <c r="D34" s="120" t="s">
        <v>64</v>
      </c>
      <c r="E34" s="61" t="s">
        <v>218</v>
      </c>
      <c r="F34" s="56" t="s">
        <v>5</v>
      </c>
      <c r="G34" s="56" t="s">
        <v>5</v>
      </c>
      <c r="H34" s="56" t="s">
        <v>5</v>
      </c>
      <c r="I34" s="56" t="s">
        <v>5</v>
      </c>
      <c r="J34" s="56" t="s">
        <v>5</v>
      </c>
      <c r="K34" s="8">
        <v>0</v>
      </c>
      <c r="L34" s="8">
        <v>755.39</v>
      </c>
      <c r="M34" s="8">
        <v>755.39</v>
      </c>
      <c r="N34" s="9"/>
    </row>
    <row r="35" spans="1:15" ht="47.25">
      <c r="A35" s="40" t="s">
        <v>13</v>
      </c>
      <c r="B35" s="40" t="s">
        <v>42</v>
      </c>
      <c r="C35" s="59" t="s">
        <v>73</v>
      </c>
      <c r="D35" s="40" t="s">
        <v>5</v>
      </c>
      <c r="E35" s="41" t="s">
        <v>264</v>
      </c>
      <c r="F35" s="41" t="s">
        <v>63</v>
      </c>
      <c r="G35" s="50" t="s">
        <v>6</v>
      </c>
      <c r="H35" s="50">
        <v>1</v>
      </c>
      <c r="I35" s="50">
        <v>1</v>
      </c>
      <c r="J35" s="50">
        <v>1</v>
      </c>
      <c r="K35" s="44">
        <f>K36+K37+K38+K39+K40</f>
        <v>19286.22</v>
      </c>
      <c r="L35" s="44">
        <f t="shared" ref="L35:M35" si="2">L36+L37+L38+L39+L40</f>
        <v>5200.25</v>
      </c>
      <c r="M35" s="44">
        <f t="shared" si="2"/>
        <v>5616.25</v>
      </c>
    </row>
    <row r="36" spans="1:15" ht="61.5" customHeight="1">
      <c r="A36" s="219" t="s">
        <v>13</v>
      </c>
      <c r="B36" s="219" t="s">
        <v>42</v>
      </c>
      <c r="C36" s="219" t="s">
        <v>73</v>
      </c>
      <c r="D36" s="219" t="s">
        <v>64</v>
      </c>
      <c r="E36" s="6" t="s">
        <v>74</v>
      </c>
      <c r="F36" s="61" t="s">
        <v>75</v>
      </c>
      <c r="G36" s="64" t="s">
        <v>6</v>
      </c>
      <c r="H36" s="15">
        <v>32</v>
      </c>
      <c r="I36" s="92" t="s">
        <v>62</v>
      </c>
      <c r="J36" s="92" t="s">
        <v>62</v>
      </c>
      <c r="K36" s="8">
        <v>1380.25</v>
      </c>
      <c r="L36" s="8">
        <v>0</v>
      </c>
      <c r="M36" s="8">
        <v>0</v>
      </c>
    </row>
    <row r="37" spans="1:15" ht="31.5">
      <c r="A37" s="220"/>
      <c r="B37" s="220"/>
      <c r="C37" s="220"/>
      <c r="D37" s="220"/>
      <c r="E37" s="6" t="s">
        <v>182</v>
      </c>
      <c r="F37" s="61" t="s">
        <v>57</v>
      </c>
      <c r="G37" s="63" t="s">
        <v>6</v>
      </c>
      <c r="H37" s="56">
        <v>20</v>
      </c>
      <c r="I37" s="46" t="s">
        <v>62</v>
      </c>
      <c r="J37" s="33">
        <v>0</v>
      </c>
      <c r="K37" s="8">
        <v>620</v>
      </c>
      <c r="L37" s="8">
        <v>0</v>
      </c>
      <c r="M37" s="8">
        <v>0</v>
      </c>
    </row>
    <row r="38" spans="1:15" ht="31.5">
      <c r="A38" s="220"/>
      <c r="B38" s="220"/>
      <c r="C38" s="220"/>
      <c r="D38" s="220"/>
      <c r="E38" s="6" t="s">
        <v>211</v>
      </c>
      <c r="F38" s="61" t="s">
        <v>54</v>
      </c>
      <c r="G38" s="63" t="s">
        <v>6</v>
      </c>
      <c r="H38" s="56">
        <v>2</v>
      </c>
      <c r="I38" s="92" t="s">
        <v>47</v>
      </c>
      <c r="J38" s="33" t="s">
        <v>62</v>
      </c>
      <c r="K38" s="8">
        <v>982</v>
      </c>
      <c r="L38" s="8">
        <v>5200.25</v>
      </c>
      <c r="M38" s="8">
        <v>0</v>
      </c>
    </row>
    <row r="39" spans="1:15" ht="31.5">
      <c r="A39" s="220"/>
      <c r="B39" s="220"/>
      <c r="C39" s="220"/>
      <c r="D39" s="220"/>
      <c r="E39" s="6" t="s">
        <v>183</v>
      </c>
      <c r="F39" s="61" t="s">
        <v>39</v>
      </c>
      <c r="G39" s="63" t="s">
        <v>6</v>
      </c>
      <c r="H39" s="63">
        <v>1</v>
      </c>
      <c r="I39" s="33" t="s">
        <v>62</v>
      </c>
      <c r="J39" s="33" t="s">
        <v>62</v>
      </c>
      <c r="K39" s="8">
        <v>16303.97</v>
      </c>
      <c r="L39" s="8">
        <v>0</v>
      </c>
      <c r="M39" s="8">
        <v>0</v>
      </c>
    </row>
    <row r="40" spans="1:15" ht="31.5">
      <c r="A40" s="220"/>
      <c r="B40" s="220"/>
      <c r="C40" s="221"/>
      <c r="D40" s="220"/>
      <c r="E40" s="6" t="s">
        <v>184</v>
      </c>
      <c r="F40" s="61" t="s">
        <v>39</v>
      </c>
      <c r="G40" s="64" t="s">
        <v>6</v>
      </c>
      <c r="H40" s="15">
        <v>0</v>
      </c>
      <c r="I40" s="92" t="s">
        <v>62</v>
      </c>
      <c r="J40" s="92" t="s">
        <v>47</v>
      </c>
      <c r="K40" s="8">
        <v>0</v>
      </c>
      <c r="L40" s="8">
        <v>0</v>
      </c>
      <c r="M40" s="8">
        <v>5616.25</v>
      </c>
    </row>
    <row r="41" spans="1:15" ht="94.5">
      <c r="A41" s="40" t="s">
        <v>13</v>
      </c>
      <c r="B41" s="40" t="s">
        <v>42</v>
      </c>
      <c r="C41" s="40" t="s">
        <v>77</v>
      </c>
      <c r="D41" s="40" t="s">
        <v>5</v>
      </c>
      <c r="E41" s="60" t="s">
        <v>78</v>
      </c>
      <c r="F41" s="50" t="s">
        <v>76</v>
      </c>
      <c r="G41" s="50" t="s">
        <v>10</v>
      </c>
      <c r="H41" s="51">
        <f>H42</f>
        <v>29084</v>
      </c>
      <c r="I41" s="51">
        <f t="shared" ref="I41:J41" si="3">I42</f>
        <v>29084</v>
      </c>
      <c r="J41" s="51">
        <f t="shared" si="3"/>
        <v>29084</v>
      </c>
      <c r="K41" s="44">
        <f>K42+K43</f>
        <v>59625.35</v>
      </c>
      <c r="L41" s="44">
        <f t="shared" ref="L41:M41" si="4">L42+L43</f>
        <v>62185.18</v>
      </c>
      <c r="M41" s="44">
        <f t="shared" si="4"/>
        <v>62185.18</v>
      </c>
    </row>
    <row r="42" spans="1:15" ht="78.75">
      <c r="A42" s="132" t="s">
        <v>13</v>
      </c>
      <c r="B42" s="132" t="s">
        <v>42</v>
      </c>
      <c r="C42" s="132" t="s">
        <v>77</v>
      </c>
      <c r="D42" s="132" t="s">
        <v>79</v>
      </c>
      <c r="E42" s="58" t="s">
        <v>78</v>
      </c>
      <c r="F42" s="61" t="s">
        <v>76</v>
      </c>
      <c r="G42" s="56" t="s">
        <v>10</v>
      </c>
      <c r="H42" s="67">
        <v>29084</v>
      </c>
      <c r="I42" s="67">
        <v>29084</v>
      </c>
      <c r="J42" s="67">
        <v>29084</v>
      </c>
      <c r="K42" s="8">
        <v>59625.35</v>
      </c>
      <c r="L42" s="8">
        <v>59625.35</v>
      </c>
      <c r="M42" s="8">
        <v>59625.35</v>
      </c>
    </row>
    <row r="43" spans="1:15" ht="31.5">
      <c r="A43" s="90" t="s">
        <v>13</v>
      </c>
      <c r="B43" s="90" t="s">
        <v>42</v>
      </c>
      <c r="C43" s="90" t="s">
        <v>77</v>
      </c>
      <c r="D43" s="96" t="s">
        <v>79</v>
      </c>
      <c r="E43" s="58" t="s">
        <v>218</v>
      </c>
      <c r="F43" s="56" t="s">
        <v>5</v>
      </c>
      <c r="G43" s="56" t="s">
        <v>5</v>
      </c>
      <c r="H43" s="67" t="s">
        <v>5</v>
      </c>
      <c r="I43" s="67" t="s">
        <v>5</v>
      </c>
      <c r="J43" s="67" t="s">
        <v>5</v>
      </c>
      <c r="K43" s="8">
        <v>0</v>
      </c>
      <c r="L43" s="8">
        <v>2559.83</v>
      </c>
      <c r="M43" s="8">
        <v>2559.83</v>
      </c>
      <c r="N43" s="9"/>
    </row>
    <row r="44" spans="1:15" ht="63">
      <c r="A44" s="40" t="s">
        <v>13</v>
      </c>
      <c r="B44" s="40" t="s">
        <v>42</v>
      </c>
      <c r="C44" s="40" t="s">
        <v>80</v>
      </c>
      <c r="D44" s="40" t="s">
        <v>5</v>
      </c>
      <c r="E44" s="60" t="s">
        <v>265</v>
      </c>
      <c r="F44" s="60" t="s">
        <v>185</v>
      </c>
      <c r="G44" s="50" t="s">
        <v>6</v>
      </c>
      <c r="H44" s="68">
        <v>1</v>
      </c>
      <c r="I44" s="68">
        <v>1</v>
      </c>
      <c r="J44" s="68">
        <v>1</v>
      </c>
      <c r="K44" s="69">
        <f>SUM(K45:K47)</f>
        <v>38317.39</v>
      </c>
      <c r="L44" s="69">
        <f>SUM(L45:L47)</f>
        <v>18090.57</v>
      </c>
      <c r="M44" s="69">
        <f>SUM(M45:M47)</f>
        <v>18090.57</v>
      </c>
    </row>
    <row r="45" spans="1:15" ht="31.5">
      <c r="A45" s="219" t="s">
        <v>13</v>
      </c>
      <c r="B45" s="219" t="s">
        <v>42</v>
      </c>
      <c r="C45" s="219" t="s">
        <v>80</v>
      </c>
      <c r="D45" s="219" t="s">
        <v>79</v>
      </c>
      <c r="E45" s="66" t="s">
        <v>186</v>
      </c>
      <c r="F45" s="47" t="s">
        <v>39</v>
      </c>
      <c r="G45" s="63" t="s">
        <v>6</v>
      </c>
      <c r="H45" s="63">
        <v>0</v>
      </c>
      <c r="I45" s="89" t="s">
        <v>62</v>
      </c>
      <c r="J45" s="89" t="s">
        <v>47</v>
      </c>
      <c r="K45" s="8">
        <v>22500</v>
      </c>
      <c r="L45" s="8">
        <v>18090.57</v>
      </c>
      <c r="M45" s="8">
        <v>18090.57</v>
      </c>
    </row>
    <row r="46" spans="1:15" ht="31.5">
      <c r="A46" s="220"/>
      <c r="B46" s="220"/>
      <c r="C46" s="220"/>
      <c r="D46" s="220"/>
      <c r="E46" s="66" t="s">
        <v>187</v>
      </c>
      <c r="F46" s="47" t="s">
        <v>56</v>
      </c>
      <c r="G46" s="63" t="s">
        <v>6</v>
      </c>
      <c r="H46" s="63">
        <v>347</v>
      </c>
      <c r="I46" s="89" t="s">
        <v>62</v>
      </c>
      <c r="J46" s="65" t="s">
        <v>62</v>
      </c>
      <c r="K46" s="8">
        <v>9577.19</v>
      </c>
      <c r="L46" s="8">
        <v>0</v>
      </c>
      <c r="M46" s="8">
        <v>0</v>
      </c>
    </row>
    <row r="47" spans="1:15" ht="31.5">
      <c r="A47" s="220"/>
      <c r="B47" s="220"/>
      <c r="C47" s="221"/>
      <c r="D47" s="220"/>
      <c r="E47" s="39" t="s">
        <v>81</v>
      </c>
      <c r="F47" s="47" t="s">
        <v>56</v>
      </c>
      <c r="G47" s="63" t="s">
        <v>6</v>
      </c>
      <c r="H47" s="90" t="s">
        <v>188</v>
      </c>
      <c r="I47" s="89" t="s">
        <v>62</v>
      </c>
      <c r="J47" s="65" t="s">
        <v>62</v>
      </c>
      <c r="K47" s="8">
        <v>6240.2</v>
      </c>
      <c r="L47" s="8">
        <v>0</v>
      </c>
      <c r="M47" s="8">
        <v>0</v>
      </c>
    </row>
    <row r="48" spans="1:15" ht="47.25">
      <c r="A48" s="40" t="s">
        <v>13</v>
      </c>
      <c r="B48" s="40" t="s">
        <v>42</v>
      </c>
      <c r="C48" s="40" t="s">
        <v>84</v>
      </c>
      <c r="D48" s="40" t="s">
        <v>5</v>
      </c>
      <c r="E48" s="60" t="s">
        <v>82</v>
      </c>
      <c r="F48" s="60" t="s">
        <v>83</v>
      </c>
      <c r="G48" s="70" t="s">
        <v>6</v>
      </c>
      <c r="H48" s="70">
        <f>H49+H50</f>
        <v>48</v>
      </c>
      <c r="I48" s="70">
        <f t="shared" ref="I48:J48" si="5">I49+I50</f>
        <v>48</v>
      </c>
      <c r="J48" s="70">
        <f t="shared" si="5"/>
        <v>48</v>
      </c>
      <c r="K48" s="69">
        <f>K49+K50+K51</f>
        <v>58950.66</v>
      </c>
      <c r="L48" s="69">
        <f>L49+L50+L51</f>
        <v>62005.130000000005</v>
      </c>
      <c r="M48" s="69">
        <f>M49+M50+M51</f>
        <v>62005.130000000005</v>
      </c>
      <c r="O48" s="9"/>
    </row>
    <row r="49" spans="1:13" ht="47.25">
      <c r="A49" s="91" t="s">
        <v>13</v>
      </c>
      <c r="B49" s="34" t="s">
        <v>42</v>
      </c>
      <c r="C49" s="34" t="s">
        <v>84</v>
      </c>
      <c r="D49" s="31" t="s">
        <v>85</v>
      </c>
      <c r="E49" s="47" t="s">
        <v>86</v>
      </c>
      <c r="F49" s="6" t="s">
        <v>83</v>
      </c>
      <c r="G49" s="15" t="s">
        <v>6</v>
      </c>
      <c r="H49" s="15">
        <v>30</v>
      </c>
      <c r="I49" s="31" t="s">
        <v>87</v>
      </c>
      <c r="J49" s="31" t="s">
        <v>87</v>
      </c>
      <c r="K49" s="71">
        <v>32374.03</v>
      </c>
      <c r="L49" s="71">
        <v>32374.03</v>
      </c>
      <c r="M49" s="71">
        <v>32374.03</v>
      </c>
    </row>
    <row r="50" spans="1:13" ht="47.25">
      <c r="A50" s="91" t="s">
        <v>13</v>
      </c>
      <c r="B50" s="34" t="s">
        <v>42</v>
      </c>
      <c r="C50" s="34" t="s">
        <v>84</v>
      </c>
      <c r="D50" s="31" t="s">
        <v>88</v>
      </c>
      <c r="E50" s="47" t="s">
        <v>86</v>
      </c>
      <c r="F50" s="6" t="s">
        <v>83</v>
      </c>
      <c r="G50" s="15" t="s">
        <v>6</v>
      </c>
      <c r="H50" s="15">
        <v>18</v>
      </c>
      <c r="I50" s="129" t="s">
        <v>249</v>
      </c>
      <c r="J50" s="129" t="s">
        <v>249</v>
      </c>
      <c r="K50" s="71">
        <v>26576.63</v>
      </c>
      <c r="L50" s="71">
        <v>26576.63</v>
      </c>
      <c r="M50" s="71">
        <v>26576.63</v>
      </c>
    </row>
    <row r="51" spans="1:13">
      <c r="A51" s="4">
        <v>2</v>
      </c>
      <c r="B51" s="3" t="s">
        <v>42</v>
      </c>
      <c r="C51" s="87">
        <v>68511</v>
      </c>
      <c r="D51" s="27" t="s">
        <v>5</v>
      </c>
      <c r="E51" s="39" t="s">
        <v>218</v>
      </c>
      <c r="F51" s="4" t="s">
        <v>5</v>
      </c>
      <c r="G51" s="4" t="s">
        <v>5</v>
      </c>
      <c r="H51" s="4" t="s">
        <v>5</v>
      </c>
      <c r="I51" s="4" t="s">
        <v>5</v>
      </c>
      <c r="J51" s="4" t="s">
        <v>5</v>
      </c>
      <c r="K51" s="71">
        <v>0</v>
      </c>
      <c r="L51" s="71">
        <v>3054.47</v>
      </c>
      <c r="M51" s="71">
        <v>3054.47</v>
      </c>
    </row>
    <row r="52" spans="1:13" ht="47.25">
      <c r="A52" s="40" t="s">
        <v>13</v>
      </c>
      <c r="B52" s="40" t="s">
        <v>42</v>
      </c>
      <c r="C52" s="40" t="s">
        <v>89</v>
      </c>
      <c r="D52" s="40" t="s">
        <v>5</v>
      </c>
      <c r="E52" s="60" t="s">
        <v>266</v>
      </c>
      <c r="F52" s="41" t="s">
        <v>189</v>
      </c>
      <c r="G52" s="50" t="s">
        <v>6</v>
      </c>
      <c r="H52" s="50">
        <v>2</v>
      </c>
      <c r="I52" s="50" t="s">
        <v>47</v>
      </c>
      <c r="J52" s="40" t="s">
        <v>13</v>
      </c>
      <c r="K52" s="69">
        <f>SUM(K53:K65)</f>
        <v>23452.31</v>
      </c>
      <c r="L52" s="69">
        <f>SUM(L53:L65)</f>
        <v>5970</v>
      </c>
      <c r="M52" s="69">
        <f>SUM(M53:M65)</f>
        <v>5970</v>
      </c>
    </row>
    <row r="53" spans="1:13" ht="31.5">
      <c r="A53" s="216" t="s">
        <v>13</v>
      </c>
      <c r="B53" s="222" t="s">
        <v>42</v>
      </c>
      <c r="C53" s="222" t="s">
        <v>89</v>
      </c>
      <c r="D53" s="222" t="s">
        <v>85</v>
      </c>
      <c r="E53" s="61" t="s">
        <v>190</v>
      </c>
      <c r="F53" s="47" t="s">
        <v>39</v>
      </c>
      <c r="G53" s="56" t="s">
        <v>6</v>
      </c>
      <c r="H53" s="56">
        <v>1</v>
      </c>
      <c r="I53" s="46" t="s">
        <v>62</v>
      </c>
      <c r="J53" s="46" t="s">
        <v>62</v>
      </c>
      <c r="K53" s="8">
        <v>5132.1899999999996</v>
      </c>
      <c r="L53" s="8">
        <v>0</v>
      </c>
      <c r="M53" s="8">
        <v>0</v>
      </c>
    </row>
    <row r="54" spans="1:13" ht="31.5" customHeight="1">
      <c r="A54" s="217"/>
      <c r="B54" s="223"/>
      <c r="C54" s="223"/>
      <c r="D54" s="223"/>
      <c r="E54" s="61" t="s">
        <v>191</v>
      </c>
      <c r="F54" s="47" t="s">
        <v>39</v>
      </c>
      <c r="G54" s="56" t="s">
        <v>6</v>
      </c>
      <c r="H54" s="56">
        <v>1</v>
      </c>
      <c r="I54" s="46" t="s">
        <v>62</v>
      </c>
      <c r="J54" s="46" t="s">
        <v>62</v>
      </c>
      <c r="K54" s="8">
        <v>850</v>
      </c>
      <c r="L54" s="8">
        <v>0</v>
      </c>
      <c r="M54" s="8">
        <v>0</v>
      </c>
    </row>
    <row r="55" spans="1:13" ht="31.5" customHeight="1">
      <c r="A55" s="217"/>
      <c r="B55" s="223"/>
      <c r="C55" s="223"/>
      <c r="D55" s="223"/>
      <c r="E55" s="61" t="s">
        <v>192</v>
      </c>
      <c r="F55" s="47" t="s">
        <v>56</v>
      </c>
      <c r="G55" s="56" t="s">
        <v>6</v>
      </c>
      <c r="H55" s="56">
        <v>1</v>
      </c>
      <c r="I55" s="46" t="s">
        <v>62</v>
      </c>
      <c r="J55" s="46" t="s">
        <v>62</v>
      </c>
      <c r="K55" s="8">
        <v>45</v>
      </c>
      <c r="L55" s="8">
        <v>0</v>
      </c>
      <c r="M55" s="8">
        <v>0</v>
      </c>
    </row>
    <row r="56" spans="1:13" ht="31.5" customHeight="1">
      <c r="A56" s="217"/>
      <c r="B56" s="223"/>
      <c r="C56" s="223"/>
      <c r="D56" s="223"/>
      <c r="E56" s="61" t="s">
        <v>193</v>
      </c>
      <c r="F56" s="47" t="s">
        <v>39</v>
      </c>
      <c r="G56" s="56" t="s">
        <v>6</v>
      </c>
      <c r="H56" s="56">
        <v>1</v>
      </c>
      <c r="I56" s="46" t="s">
        <v>62</v>
      </c>
      <c r="J56" s="46" t="s">
        <v>62</v>
      </c>
      <c r="K56" s="8">
        <v>1500</v>
      </c>
      <c r="L56" s="8">
        <v>0</v>
      </c>
      <c r="M56" s="8">
        <v>0</v>
      </c>
    </row>
    <row r="57" spans="1:13" ht="31.5" customHeight="1">
      <c r="A57" s="217"/>
      <c r="B57" s="223"/>
      <c r="C57" s="223"/>
      <c r="D57" s="223"/>
      <c r="E57" s="61" t="s">
        <v>194</v>
      </c>
      <c r="F57" s="47" t="s">
        <v>39</v>
      </c>
      <c r="G57" s="56" t="s">
        <v>6</v>
      </c>
      <c r="H57" s="56">
        <v>1</v>
      </c>
      <c r="I57" s="46" t="s">
        <v>62</v>
      </c>
      <c r="J57" s="46" t="s">
        <v>62</v>
      </c>
      <c r="K57" s="8">
        <v>12975.12</v>
      </c>
      <c r="L57" s="8">
        <v>0</v>
      </c>
      <c r="M57" s="8">
        <v>0</v>
      </c>
    </row>
    <row r="58" spans="1:13" ht="31.5" customHeight="1">
      <c r="A58" s="217"/>
      <c r="B58" s="223"/>
      <c r="C58" s="223"/>
      <c r="D58" s="223"/>
      <c r="E58" s="61" t="s">
        <v>195</v>
      </c>
      <c r="F58" s="47" t="s">
        <v>39</v>
      </c>
      <c r="G58" s="56" t="s">
        <v>6</v>
      </c>
      <c r="H58" s="56">
        <v>0</v>
      </c>
      <c r="I58" s="46" t="s">
        <v>47</v>
      </c>
      <c r="J58" s="46" t="s">
        <v>62</v>
      </c>
      <c r="K58" s="8">
        <v>0</v>
      </c>
      <c r="L58" s="8">
        <v>4419.08</v>
      </c>
      <c r="M58" s="8">
        <v>0</v>
      </c>
    </row>
    <row r="59" spans="1:13" ht="31.5" customHeight="1">
      <c r="A59" s="217"/>
      <c r="B59" s="223"/>
      <c r="C59" s="223"/>
      <c r="D59" s="223"/>
      <c r="E59" s="61" t="s">
        <v>90</v>
      </c>
      <c r="F59" s="47" t="s">
        <v>39</v>
      </c>
      <c r="G59" s="63" t="s">
        <v>6</v>
      </c>
      <c r="H59" s="63">
        <v>0</v>
      </c>
      <c r="I59" s="93" t="s">
        <v>47</v>
      </c>
      <c r="J59" s="93" t="s">
        <v>62</v>
      </c>
      <c r="K59" s="8">
        <v>0</v>
      </c>
      <c r="L59" s="8">
        <v>184</v>
      </c>
      <c r="M59" s="8">
        <v>0</v>
      </c>
    </row>
    <row r="60" spans="1:13" ht="31.5" customHeight="1">
      <c r="A60" s="217"/>
      <c r="B60" s="223"/>
      <c r="C60" s="223"/>
      <c r="D60" s="223"/>
      <c r="E60" s="61" t="s">
        <v>91</v>
      </c>
      <c r="F60" s="47" t="s">
        <v>56</v>
      </c>
      <c r="G60" s="63" t="s">
        <v>6</v>
      </c>
      <c r="H60" s="63">
        <v>0</v>
      </c>
      <c r="I60" s="93" t="s">
        <v>92</v>
      </c>
      <c r="J60" s="93" t="s">
        <v>62</v>
      </c>
      <c r="K60" s="8">
        <v>0</v>
      </c>
      <c r="L60" s="8">
        <v>416</v>
      </c>
      <c r="M60" s="8">
        <v>0</v>
      </c>
    </row>
    <row r="61" spans="1:13" ht="31.5" customHeight="1">
      <c r="A61" s="217"/>
      <c r="B61" s="223"/>
      <c r="C61" s="223"/>
      <c r="D61" s="223"/>
      <c r="E61" s="61" t="s">
        <v>93</v>
      </c>
      <c r="F61" s="47" t="s">
        <v>94</v>
      </c>
      <c r="G61" s="63" t="s">
        <v>6</v>
      </c>
      <c r="H61" s="63">
        <v>0</v>
      </c>
      <c r="I61" s="93" t="s">
        <v>47</v>
      </c>
      <c r="J61" s="93" t="s">
        <v>62</v>
      </c>
      <c r="K61" s="8">
        <v>0</v>
      </c>
      <c r="L61" s="8">
        <v>950.92</v>
      </c>
      <c r="M61" s="8">
        <v>0</v>
      </c>
    </row>
    <row r="62" spans="1:13" ht="31.5" customHeight="1">
      <c r="A62" s="218"/>
      <c r="B62" s="224"/>
      <c r="C62" s="224"/>
      <c r="D62" s="224"/>
      <c r="E62" s="61" t="s">
        <v>196</v>
      </c>
      <c r="F62" s="47" t="s">
        <v>39</v>
      </c>
      <c r="G62" s="63" t="s">
        <v>6</v>
      </c>
      <c r="H62" s="63">
        <v>0</v>
      </c>
      <c r="I62" s="93" t="s">
        <v>62</v>
      </c>
      <c r="J62" s="93" t="s">
        <v>47</v>
      </c>
      <c r="K62" s="8">
        <v>0</v>
      </c>
      <c r="L62" s="8">
        <v>0</v>
      </c>
      <c r="M62" s="8">
        <v>2970</v>
      </c>
    </row>
    <row r="63" spans="1:13" ht="31.5">
      <c r="A63" s="219" t="s">
        <v>13</v>
      </c>
      <c r="B63" s="222" t="s">
        <v>42</v>
      </c>
      <c r="C63" s="222" t="s">
        <v>89</v>
      </c>
      <c r="D63" s="219" t="s">
        <v>88</v>
      </c>
      <c r="E63" s="141" t="s">
        <v>194</v>
      </c>
      <c r="F63" s="39" t="s">
        <v>39</v>
      </c>
      <c r="G63" s="56" t="s">
        <v>6</v>
      </c>
      <c r="H63" s="56">
        <v>1</v>
      </c>
      <c r="I63" s="46" t="s">
        <v>62</v>
      </c>
      <c r="J63" s="33">
        <v>0</v>
      </c>
      <c r="K63" s="8">
        <v>2500</v>
      </c>
      <c r="L63" s="8">
        <v>0</v>
      </c>
      <c r="M63" s="8">
        <v>0</v>
      </c>
    </row>
    <row r="64" spans="1:13" ht="47.25" customHeight="1">
      <c r="A64" s="220"/>
      <c r="B64" s="223"/>
      <c r="C64" s="223"/>
      <c r="D64" s="220"/>
      <c r="E64" s="141" t="s">
        <v>197</v>
      </c>
      <c r="F64" s="47" t="s">
        <v>56</v>
      </c>
      <c r="G64" s="56" t="s">
        <v>6</v>
      </c>
      <c r="H64" s="56">
        <v>1</v>
      </c>
      <c r="I64" s="46" t="s">
        <v>62</v>
      </c>
      <c r="J64" s="33">
        <v>0</v>
      </c>
      <c r="K64" s="8">
        <v>450</v>
      </c>
      <c r="L64" s="8">
        <v>0</v>
      </c>
      <c r="M64" s="8">
        <v>0</v>
      </c>
    </row>
    <row r="65" spans="1:13" ht="31.5">
      <c r="A65" s="220"/>
      <c r="B65" s="223"/>
      <c r="C65" s="224"/>
      <c r="D65" s="220"/>
      <c r="E65" s="141" t="s">
        <v>198</v>
      </c>
      <c r="F65" s="39" t="s">
        <v>39</v>
      </c>
      <c r="G65" s="56" t="s">
        <v>6</v>
      </c>
      <c r="H65" s="56">
        <v>0</v>
      </c>
      <c r="I65" s="46" t="s">
        <v>62</v>
      </c>
      <c r="J65" s="93" t="s">
        <v>47</v>
      </c>
      <c r="K65" s="8">
        <v>0</v>
      </c>
      <c r="L65" s="8">
        <v>0</v>
      </c>
      <c r="M65" s="8">
        <v>3000</v>
      </c>
    </row>
    <row r="66" spans="1:13" ht="47.25">
      <c r="A66" s="40" t="s">
        <v>13</v>
      </c>
      <c r="B66" s="40" t="s">
        <v>42</v>
      </c>
      <c r="C66" s="40" t="s">
        <v>96</v>
      </c>
      <c r="D66" s="40" t="s">
        <v>5</v>
      </c>
      <c r="E66" s="60" t="s">
        <v>97</v>
      </c>
      <c r="F66" s="41" t="s">
        <v>95</v>
      </c>
      <c r="G66" s="50" t="s">
        <v>66</v>
      </c>
      <c r="H66" s="50">
        <v>146</v>
      </c>
      <c r="I66" s="50">
        <v>146</v>
      </c>
      <c r="J66" s="50">
        <v>146</v>
      </c>
      <c r="K66" s="69">
        <f>SUM(K67:K111)</f>
        <v>29482.400000000001</v>
      </c>
      <c r="L66" s="69">
        <f>SUM(L67:L111)</f>
        <v>30482.400000000001</v>
      </c>
      <c r="M66" s="69">
        <f>SUM(M67:M111)</f>
        <v>30482.400000000001</v>
      </c>
    </row>
    <row r="67" spans="1:13" ht="47.25">
      <c r="A67" s="216" t="s">
        <v>13</v>
      </c>
      <c r="B67" s="216" t="s">
        <v>42</v>
      </c>
      <c r="C67" s="216" t="s">
        <v>96</v>
      </c>
      <c r="D67" s="216" t="s">
        <v>199</v>
      </c>
      <c r="E67" s="10" t="s">
        <v>98</v>
      </c>
      <c r="F67" s="47" t="s">
        <v>95</v>
      </c>
      <c r="G67" s="15" t="s">
        <v>66</v>
      </c>
      <c r="H67" s="67">
        <v>0</v>
      </c>
      <c r="I67" s="46" t="s">
        <v>217</v>
      </c>
      <c r="J67" s="46" t="s">
        <v>217</v>
      </c>
      <c r="K67" s="8">
        <v>0</v>
      </c>
      <c r="L67" s="8">
        <v>1000</v>
      </c>
      <c r="M67" s="8">
        <v>1000</v>
      </c>
    </row>
    <row r="68" spans="1:13" ht="45.75" customHeight="1">
      <c r="A68" s="217"/>
      <c r="B68" s="217"/>
      <c r="C68" s="217"/>
      <c r="D68" s="217"/>
      <c r="E68" s="11" t="s">
        <v>99</v>
      </c>
      <c r="F68" s="47" t="s">
        <v>95</v>
      </c>
      <c r="G68" s="15" t="s">
        <v>66</v>
      </c>
      <c r="H68" s="67" t="s">
        <v>213</v>
      </c>
      <c r="I68" s="46" t="s">
        <v>214</v>
      </c>
      <c r="J68" s="46" t="s">
        <v>213</v>
      </c>
      <c r="K68" s="8">
        <v>90</v>
      </c>
      <c r="L68" s="8">
        <v>90</v>
      </c>
      <c r="M68" s="8">
        <v>90</v>
      </c>
    </row>
    <row r="69" spans="1:13" ht="45.75" customHeight="1">
      <c r="A69" s="217"/>
      <c r="B69" s="217"/>
      <c r="C69" s="217"/>
      <c r="D69" s="217"/>
      <c r="E69" s="11" t="s">
        <v>100</v>
      </c>
      <c r="F69" s="47" t="s">
        <v>101</v>
      </c>
      <c r="G69" s="15" t="s">
        <v>66</v>
      </c>
      <c r="H69" s="67" t="s">
        <v>215</v>
      </c>
      <c r="I69" s="46" t="s">
        <v>215</v>
      </c>
      <c r="J69" s="46" t="s">
        <v>215</v>
      </c>
      <c r="K69" s="8">
        <v>120</v>
      </c>
      <c r="L69" s="8">
        <v>120</v>
      </c>
      <c r="M69" s="8">
        <v>120</v>
      </c>
    </row>
    <row r="70" spans="1:13" ht="53.25" customHeight="1">
      <c r="A70" s="217"/>
      <c r="B70" s="217"/>
      <c r="C70" s="217"/>
      <c r="D70" s="217"/>
      <c r="E70" s="11" t="s">
        <v>102</v>
      </c>
      <c r="F70" s="47" t="s">
        <v>101</v>
      </c>
      <c r="G70" s="15" t="s">
        <v>66</v>
      </c>
      <c r="H70" s="8">
        <v>8.31</v>
      </c>
      <c r="I70" s="8">
        <v>4.2</v>
      </c>
      <c r="J70" s="8">
        <v>4.2</v>
      </c>
      <c r="K70" s="8">
        <v>1500</v>
      </c>
      <c r="L70" s="8">
        <v>1500</v>
      </c>
      <c r="M70" s="8">
        <v>1500</v>
      </c>
    </row>
    <row r="71" spans="1:13" ht="51" customHeight="1">
      <c r="A71" s="218"/>
      <c r="B71" s="218"/>
      <c r="C71" s="218"/>
      <c r="D71" s="218"/>
      <c r="E71" s="11" t="s">
        <v>223</v>
      </c>
      <c r="F71" s="47" t="s">
        <v>101</v>
      </c>
      <c r="G71" s="15" t="s">
        <v>66</v>
      </c>
      <c r="H71" s="67" t="s">
        <v>216</v>
      </c>
      <c r="I71" s="46" t="s">
        <v>216</v>
      </c>
      <c r="J71" s="46" t="s">
        <v>216</v>
      </c>
      <c r="K71" s="8">
        <v>120</v>
      </c>
      <c r="L71" s="8">
        <v>120</v>
      </c>
      <c r="M71" s="8">
        <v>120</v>
      </c>
    </row>
    <row r="72" spans="1:13" ht="78.75">
      <c r="A72" s="216" t="s">
        <v>13</v>
      </c>
      <c r="B72" s="216" t="s">
        <v>42</v>
      </c>
      <c r="C72" s="216" t="s">
        <v>96</v>
      </c>
      <c r="D72" s="222" t="s">
        <v>88</v>
      </c>
      <c r="E72" s="58" t="s">
        <v>224</v>
      </c>
      <c r="F72" s="61" t="s">
        <v>95</v>
      </c>
      <c r="G72" s="56" t="s">
        <v>66</v>
      </c>
      <c r="H72" s="8">
        <v>0.03</v>
      </c>
      <c r="I72" s="8">
        <v>0.03</v>
      </c>
      <c r="J72" s="8">
        <v>0.03</v>
      </c>
      <c r="K72" s="73">
        <v>400</v>
      </c>
      <c r="L72" s="73">
        <v>400</v>
      </c>
      <c r="M72" s="73">
        <v>400</v>
      </c>
    </row>
    <row r="73" spans="1:13" ht="49.5" customHeight="1">
      <c r="A73" s="217"/>
      <c r="B73" s="217"/>
      <c r="C73" s="217"/>
      <c r="D73" s="223"/>
      <c r="E73" s="75" t="s">
        <v>200</v>
      </c>
      <c r="F73" s="66" t="s">
        <v>95</v>
      </c>
      <c r="G73" s="56" t="s">
        <v>66</v>
      </c>
      <c r="H73" s="106">
        <v>5</v>
      </c>
      <c r="I73" s="106">
        <v>0</v>
      </c>
      <c r="J73" s="106">
        <v>0</v>
      </c>
      <c r="K73" s="73">
        <v>400</v>
      </c>
      <c r="L73" s="73">
        <v>0</v>
      </c>
      <c r="M73" s="73">
        <v>0</v>
      </c>
    </row>
    <row r="74" spans="1:13" ht="47.25">
      <c r="A74" s="217"/>
      <c r="B74" s="217"/>
      <c r="C74" s="217"/>
      <c r="D74" s="223"/>
      <c r="E74" s="58" t="s">
        <v>103</v>
      </c>
      <c r="F74" s="66" t="s">
        <v>95</v>
      </c>
      <c r="G74" s="56" t="s">
        <v>66</v>
      </c>
      <c r="H74" s="106">
        <v>0.3</v>
      </c>
      <c r="I74" s="106">
        <v>0.3</v>
      </c>
      <c r="J74" s="106">
        <v>0.3</v>
      </c>
      <c r="K74" s="73">
        <v>800</v>
      </c>
      <c r="L74" s="73">
        <v>800</v>
      </c>
      <c r="M74" s="73">
        <v>800</v>
      </c>
    </row>
    <row r="75" spans="1:13" ht="47.25">
      <c r="A75" s="217"/>
      <c r="B75" s="217"/>
      <c r="C75" s="217"/>
      <c r="D75" s="223"/>
      <c r="E75" s="58" t="s">
        <v>104</v>
      </c>
      <c r="F75" s="66" t="s">
        <v>95</v>
      </c>
      <c r="G75" s="56" t="s">
        <v>66</v>
      </c>
      <c r="H75" s="106">
        <v>0.2</v>
      </c>
      <c r="I75" s="106">
        <v>0.2</v>
      </c>
      <c r="J75" s="106">
        <v>0.2</v>
      </c>
      <c r="K75" s="73">
        <v>200</v>
      </c>
      <c r="L75" s="73">
        <v>200</v>
      </c>
      <c r="M75" s="73">
        <v>200</v>
      </c>
    </row>
    <row r="76" spans="1:13" ht="32.25" customHeight="1">
      <c r="A76" s="217" t="s">
        <v>13</v>
      </c>
      <c r="B76" s="217" t="s">
        <v>42</v>
      </c>
      <c r="C76" s="217" t="s">
        <v>96</v>
      </c>
      <c r="D76" s="223" t="s">
        <v>88</v>
      </c>
      <c r="E76" s="58" t="s">
        <v>105</v>
      </c>
      <c r="F76" s="66" t="s">
        <v>95</v>
      </c>
      <c r="G76" s="56" t="s">
        <v>66</v>
      </c>
      <c r="H76" s="106">
        <v>0.06</v>
      </c>
      <c r="I76" s="106">
        <v>0.06</v>
      </c>
      <c r="J76" s="106">
        <v>0.06</v>
      </c>
      <c r="K76" s="73">
        <v>100</v>
      </c>
      <c r="L76" s="73">
        <v>100</v>
      </c>
      <c r="M76" s="73">
        <v>100</v>
      </c>
    </row>
    <row r="77" spans="1:13" ht="32.25" customHeight="1">
      <c r="A77" s="217"/>
      <c r="B77" s="217"/>
      <c r="C77" s="217"/>
      <c r="D77" s="223"/>
      <c r="E77" s="58" t="s">
        <v>106</v>
      </c>
      <c r="F77" s="66" t="s">
        <v>95</v>
      </c>
      <c r="G77" s="56" t="s">
        <v>66</v>
      </c>
      <c r="H77" s="106">
        <v>0.05</v>
      </c>
      <c r="I77" s="106">
        <v>0.05</v>
      </c>
      <c r="J77" s="106">
        <v>0.05</v>
      </c>
      <c r="K77" s="73">
        <v>200</v>
      </c>
      <c r="L77" s="73">
        <v>200</v>
      </c>
      <c r="M77" s="73">
        <v>200</v>
      </c>
    </row>
    <row r="78" spans="1:13" ht="47.25">
      <c r="A78" s="217"/>
      <c r="B78" s="217"/>
      <c r="C78" s="217"/>
      <c r="D78" s="223"/>
      <c r="E78" s="58" t="s">
        <v>107</v>
      </c>
      <c r="F78" s="66" t="s">
        <v>95</v>
      </c>
      <c r="G78" s="56" t="s">
        <v>66</v>
      </c>
      <c r="H78" s="106">
        <v>0.1</v>
      </c>
      <c r="I78" s="106">
        <v>0.1</v>
      </c>
      <c r="J78" s="106">
        <v>0.1</v>
      </c>
      <c r="K78" s="73">
        <v>150</v>
      </c>
      <c r="L78" s="73">
        <v>150</v>
      </c>
      <c r="M78" s="73">
        <v>150</v>
      </c>
    </row>
    <row r="79" spans="1:13" ht="47.25">
      <c r="A79" s="217"/>
      <c r="B79" s="217"/>
      <c r="C79" s="217"/>
      <c r="D79" s="223"/>
      <c r="E79" s="58" t="s">
        <v>108</v>
      </c>
      <c r="F79" s="66" t="s">
        <v>95</v>
      </c>
      <c r="G79" s="56" t="s">
        <v>66</v>
      </c>
      <c r="H79" s="106">
        <v>0.05</v>
      </c>
      <c r="I79" s="106">
        <v>0.05</v>
      </c>
      <c r="J79" s="106">
        <v>0.05</v>
      </c>
      <c r="K79" s="73">
        <v>200</v>
      </c>
      <c r="L79" s="73">
        <v>200</v>
      </c>
      <c r="M79" s="73">
        <v>200</v>
      </c>
    </row>
    <row r="80" spans="1:13" ht="63">
      <c r="A80" s="217"/>
      <c r="B80" s="217"/>
      <c r="C80" s="217"/>
      <c r="D80" s="223"/>
      <c r="E80" s="76" t="s">
        <v>109</v>
      </c>
      <c r="F80" s="61" t="s">
        <v>95</v>
      </c>
      <c r="G80" s="56" t="s">
        <v>66</v>
      </c>
      <c r="H80" s="106">
        <v>0.1</v>
      </c>
      <c r="I80" s="106">
        <v>0.1</v>
      </c>
      <c r="J80" s="106">
        <v>0.1</v>
      </c>
      <c r="K80" s="73">
        <v>250</v>
      </c>
      <c r="L80" s="73">
        <v>250</v>
      </c>
      <c r="M80" s="73">
        <v>250</v>
      </c>
    </row>
    <row r="81" spans="1:13" ht="47.25">
      <c r="A81" s="218"/>
      <c r="B81" s="218"/>
      <c r="C81" s="218"/>
      <c r="D81" s="224"/>
      <c r="E81" s="76" t="s">
        <v>225</v>
      </c>
      <c r="F81" s="61" t="s">
        <v>95</v>
      </c>
      <c r="G81" s="56" t="s">
        <v>66</v>
      </c>
      <c r="H81" s="106">
        <v>9</v>
      </c>
      <c r="I81" s="106">
        <v>9</v>
      </c>
      <c r="J81" s="106">
        <v>9</v>
      </c>
      <c r="K81" s="73">
        <v>450</v>
      </c>
      <c r="L81" s="73">
        <v>450</v>
      </c>
      <c r="M81" s="73">
        <v>450</v>
      </c>
    </row>
    <row r="82" spans="1:13" ht="47.25">
      <c r="A82" s="216" t="s">
        <v>13</v>
      </c>
      <c r="B82" s="216" t="s">
        <v>42</v>
      </c>
      <c r="C82" s="216" t="s">
        <v>96</v>
      </c>
      <c r="D82" s="216" t="s">
        <v>85</v>
      </c>
      <c r="E82" s="58" t="s">
        <v>98</v>
      </c>
      <c r="F82" s="61" t="s">
        <v>95</v>
      </c>
      <c r="G82" s="56" t="s">
        <v>66</v>
      </c>
      <c r="H82" s="106">
        <v>9.5</v>
      </c>
      <c r="I82" s="106">
        <v>9.5</v>
      </c>
      <c r="J82" s="106">
        <v>9.5</v>
      </c>
      <c r="K82" s="73">
        <v>800</v>
      </c>
      <c r="L82" s="73">
        <v>800</v>
      </c>
      <c r="M82" s="73">
        <v>800</v>
      </c>
    </row>
    <row r="83" spans="1:13" ht="48.75" customHeight="1">
      <c r="A83" s="217"/>
      <c r="B83" s="217"/>
      <c r="C83" s="217"/>
      <c r="D83" s="217"/>
      <c r="E83" s="58" t="s">
        <v>110</v>
      </c>
      <c r="F83" s="61" t="s">
        <v>95</v>
      </c>
      <c r="G83" s="56" t="s">
        <v>66</v>
      </c>
      <c r="H83" s="106">
        <v>0.05</v>
      </c>
      <c r="I83" s="106">
        <v>0.05</v>
      </c>
      <c r="J83" s="106">
        <v>0.05</v>
      </c>
      <c r="K83" s="73">
        <v>350</v>
      </c>
      <c r="L83" s="73">
        <v>350</v>
      </c>
      <c r="M83" s="73">
        <v>350</v>
      </c>
    </row>
    <row r="84" spans="1:13" ht="54" customHeight="1">
      <c r="A84" s="217"/>
      <c r="B84" s="217"/>
      <c r="C84" s="217"/>
      <c r="D84" s="217"/>
      <c r="E84" s="58" t="s">
        <v>111</v>
      </c>
      <c r="F84" s="61" t="s">
        <v>95</v>
      </c>
      <c r="G84" s="56" t="s">
        <v>66</v>
      </c>
      <c r="H84" s="106">
        <v>0.05</v>
      </c>
      <c r="I84" s="106">
        <v>0.05</v>
      </c>
      <c r="J84" s="106">
        <v>0.05</v>
      </c>
      <c r="K84" s="73">
        <v>100</v>
      </c>
      <c r="L84" s="73">
        <v>100</v>
      </c>
      <c r="M84" s="73">
        <v>100</v>
      </c>
    </row>
    <row r="85" spans="1:13" ht="31.5" customHeight="1">
      <c r="A85" s="217"/>
      <c r="B85" s="217"/>
      <c r="C85" s="217"/>
      <c r="D85" s="217"/>
      <c r="E85" s="75" t="s">
        <v>112</v>
      </c>
      <c r="F85" s="66" t="s">
        <v>95</v>
      </c>
      <c r="G85" s="56" t="s">
        <v>66</v>
      </c>
      <c r="H85" s="107">
        <v>10</v>
      </c>
      <c r="I85" s="107">
        <v>10</v>
      </c>
      <c r="J85" s="107">
        <v>10</v>
      </c>
      <c r="K85" s="74">
        <v>1500</v>
      </c>
      <c r="L85" s="74">
        <v>1500</v>
      </c>
      <c r="M85" s="73">
        <v>1500</v>
      </c>
    </row>
    <row r="86" spans="1:13" ht="63">
      <c r="A86" s="217"/>
      <c r="B86" s="217"/>
      <c r="C86" s="217"/>
      <c r="D86" s="217"/>
      <c r="E86" s="76" t="s">
        <v>113</v>
      </c>
      <c r="F86" s="61" t="s">
        <v>95</v>
      </c>
      <c r="G86" s="56" t="s">
        <v>66</v>
      </c>
      <c r="H86" s="106">
        <v>5</v>
      </c>
      <c r="I86" s="106">
        <v>5</v>
      </c>
      <c r="J86" s="106">
        <v>5</v>
      </c>
      <c r="K86" s="73">
        <v>300</v>
      </c>
      <c r="L86" s="73">
        <v>300</v>
      </c>
      <c r="M86" s="73">
        <v>300</v>
      </c>
    </row>
    <row r="87" spans="1:13" ht="47.25">
      <c r="A87" s="217"/>
      <c r="B87" s="217"/>
      <c r="C87" s="217"/>
      <c r="D87" s="217"/>
      <c r="E87" s="75" t="s">
        <v>226</v>
      </c>
      <c r="F87" s="61" t="s">
        <v>95</v>
      </c>
      <c r="G87" s="56" t="s">
        <v>66</v>
      </c>
      <c r="H87" s="106">
        <v>0.15</v>
      </c>
      <c r="I87" s="106">
        <v>0.15</v>
      </c>
      <c r="J87" s="106">
        <v>0.15</v>
      </c>
      <c r="K87" s="73">
        <v>300</v>
      </c>
      <c r="L87" s="73">
        <v>300</v>
      </c>
      <c r="M87" s="73">
        <v>300</v>
      </c>
    </row>
    <row r="88" spans="1:13" ht="47.25">
      <c r="A88" s="217"/>
      <c r="B88" s="217"/>
      <c r="C88" s="217"/>
      <c r="D88" s="217"/>
      <c r="E88" s="75" t="s">
        <v>227</v>
      </c>
      <c r="F88" s="61" t="s">
        <v>95</v>
      </c>
      <c r="G88" s="56" t="s">
        <v>66</v>
      </c>
      <c r="H88" s="106">
        <v>0.8</v>
      </c>
      <c r="I88" s="106">
        <v>0.8</v>
      </c>
      <c r="J88" s="106">
        <v>0.8</v>
      </c>
      <c r="K88" s="73">
        <v>30</v>
      </c>
      <c r="L88" s="73">
        <v>30</v>
      </c>
      <c r="M88" s="73">
        <v>30</v>
      </c>
    </row>
    <row r="89" spans="1:13" ht="47.25">
      <c r="A89" s="217"/>
      <c r="B89" s="217"/>
      <c r="C89" s="217"/>
      <c r="D89" s="217"/>
      <c r="E89" s="75" t="s">
        <v>114</v>
      </c>
      <c r="F89" s="61" t="s">
        <v>95</v>
      </c>
      <c r="G89" s="56" t="s">
        <v>66</v>
      </c>
      <c r="H89" s="106">
        <v>0.7</v>
      </c>
      <c r="I89" s="106">
        <v>0.7</v>
      </c>
      <c r="J89" s="106">
        <v>0.7</v>
      </c>
      <c r="K89" s="73">
        <v>250</v>
      </c>
      <c r="L89" s="73">
        <v>250</v>
      </c>
      <c r="M89" s="73">
        <v>250</v>
      </c>
    </row>
    <row r="90" spans="1:13" ht="31.5" customHeight="1">
      <c r="A90" s="217"/>
      <c r="B90" s="217"/>
      <c r="C90" s="217"/>
      <c r="D90" s="217"/>
      <c r="E90" s="76" t="s">
        <v>115</v>
      </c>
      <c r="F90" s="61" t="s">
        <v>95</v>
      </c>
      <c r="G90" s="56" t="s">
        <v>66</v>
      </c>
      <c r="H90" s="8">
        <v>0.05</v>
      </c>
      <c r="I90" s="8">
        <v>0.05</v>
      </c>
      <c r="J90" s="8">
        <v>0.05</v>
      </c>
      <c r="K90" s="73">
        <v>200</v>
      </c>
      <c r="L90" s="73">
        <v>200</v>
      </c>
      <c r="M90" s="73">
        <v>200</v>
      </c>
    </row>
    <row r="91" spans="1:13" ht="47.25">
      <c r="A91" s="217"/>
      <c r="B91" s="217"/>
      <c r="C91" s="217"/>
      <c r="D91" s="217"/>
      <c r="E91" s="148" t="s">
        <v>201</v>
      </c>
      <c r="F91" s="61" t="s">
        <v>95</v>
      </c>
      <c r="G91" s="56" t="s">
        <v>66</v>
      </c>
      <c r="H91" s="106">
        <v>0.4</v>
      </c>
      <c r="I91" s="106">
        <v>0.4</v>
      </c>
      <c r="J91" s="106">
        <v>0.4</v>
      </c>
      <c r="K91" s="73">
        <v>100</v>
      </c>
      <c r="L91" s="73">
        <v>100</v>
      </c>
      <c r="M91" s="73">
        <v>100</v>
      </c>
    </row>
    <row r="92" spans="1:13" ht="31.5" customHeight="1">
      <c r="A92" s="217"/>
      <c r="B92" s="217"/>
      <c r="C92" s="217"/>
      <c r="D92" s="217"/>
      <c r="E92" s="76" t="s">
        <v>116</v>
      </c>
      <c r="F92" s="61" t="s">
        <v>95</v>
      </c>
      <c r="G92" s="56" t="s">
        <v>66</v>
      </c>
      <c r="H92" s="8">
        <v>0.05</v>
      </c>
      <c r="I92" s="8">
        <v>0.05</v>
      </c>
      <c r="J92" s="8">
        <v>0.05</v>
      </c>
      <c r="K92" s="77">
        <v>150</v>
      </c>
      <c r="L92" s="77">
        <v>150</v>
      </c>
      <c r="M92" s="77">
        <v>150</v>
      </c>
    </row>
    <row r="93" spans="1:13" ht="31.5" customHeight="1">
      <c r="A93" s="217"/>
      <c r="B93" s="217"/>
      <c r="C93" s="217"/>
      <c r="D93" s="217"/>
      <c r="E93" s="76" t="s">
        <v>229</v>
      </c>
      <c r="F93" s="61" t="s">
        <v>95</v>
      </c>
      <c r="G93" s="56" t="s">
        <v>66</v>
      </c>
      <c r="H93" s="106">
        <v>1</v>
      </c>
      <c r="I93" s="106">
        <v>1</v>
      </c>
      <c r="J93" s="106">
        <v>1</v>
      </c>
      <c r="K93" s="77">
        <v>50</v>
      </c>
      <c r="L93" s="77">
        <v>50</v>
      </c>
      <c r="M93" s="77">
        <v>50</v>
      </c>
    </row>
    <row r="94" spans="1:13" ht="31.5" customHeight="1">
      <c r="A94" s="217"/>
      <c r="B94" s="217"/>
      <c r="C94" s="217"/>
      <c r="D94" s="217"/>
      <c r="E94" s="58" t="s">
        <v>204</v>
      </c>
      <c r="F94" s="61" t="s">
        <v>95</v>
      </c>
      <c r="G94" s="56" t="s">
        <v>66</v>
      </c>
      <c r="H94" s="106">
        <v>0.8</v>
      </c>
      <c r="I94" s="106">
        <v>0.8</v>
      </c>
      <c r="J94" s="106">
        <v>0.8</v>
      </c>
      <c r="K94" s="73">
        <v>150</v>
      </c>
      <c r="L94" s="73">
        <v>150</v>
      </c>
      <c r="M94" s="73">
        <v>150</v>
      </c>
    </row>
    <row r="95" spans="1:13" ht="52.5" customHeight="1">
      <c r="A95" s="218"/>
      <c r="B95" s="218"/>
      <c r="C95" s="218"/>
      <c r="D95" s="218"/>
      <c r="E95" s="76" t="s">
        <v>202</v>
      </c>
      <c r="F95" s="61" t="s">
        <v>95</v>
      </c>
      <c r="G95" s="56" t="s">
        <v>66</v>
      </c>
      <c r="H95" s="106">
        <v>0.1</v>
      </c>
      <c r="I95" s="106">
        <v>0.1</v>
      </c>
      <c r="J95" s="106">
        <v>0.1</v>
      </c>
      <c r="K95" s="77">
        <v>300</v>
      </c>
      <c r="L95" s="77">
        <v>300</v>
      </c>
      <c r="M95" s="77">
        <v>300</v>
      </c>
    </row>
    <row r="96" spans="1:13" ht="47.25">
      <c r="A96" s="217" t="s">
        <v>13</v>
      </c>
      <c r="B96" s="217" t="s">
        <v>42</v>
      </c>
      <c r="C96" s="216" t="s">
        <v>96</v>
      </c>
      <c r="D96" s="217" t="s">
        <v>79</v>
      </c>
      <c r="E96" s="58" t="s">
        <v>117</v>
      </c>
      <c r="F96" s="61" t="s">
        <v>95</v>
      </c>
      <c r="G96" s="56" t="s">
        <v>66</v>
      </c>
      <c r="H96" s="106">
        <v>0.8</v>
      </c>
      <c r="I96" s="106">
        <v>0.8</v>
      </c>
      <c r="J96" s="106">
        <v>0.8</v>
      </c>
      <c r="K96" s="73">
        <v>500</v>
      </c>
      <c r="L96" s="73">
        <v>500</v>
      </c>
      <c r="M96" s="73">
        <v>500</v>
      </c>
    </row>
    <row r="97" spans="1:13" ht="47.25">
      <c r="A97" s="217"/>
      <c r="B97" s="217"/>
      <c r="C97" s="217"/>
      <c r="D97" s="217"/>
      <c r="E97" s="58" t="s">
        <v>118</v>
      </c>
      <c r="F97" s="61" t="s">
        <v>95</v>
      </c>
      <c r="G97" s="56" t="s">
        <v>66</v>
      </c>
      <c r="H97" s="106">
        <v>0.8</v>
      </c>
      <c r="I97" s="106">
        <v>0.8</v>
      </c>
      <c r="J97" s="106">
        <v>0.8</v>
      </c>
      <c r="K97" s="73">
        <v>950</v>
      </c>
      <c r="L97" s="73">
        <v>950</v>
      </c>
      <c r="M97" s="73">
        <v>950</v>
      </c>
    </row>
    <row r="98" spans="1:13" ht="52.5" customHeight="1">
      <c r="A98" s="217"/>
      <c r="B98" s="217"/>
      <c r="C98" s="217"/>
      <c r="D98" s="217"/>
      <c r="E98" s="58" t="s">
        <v>119</v>
      </c>
      <c r="F98" s="61" t="s">
        <v>95</v>
      </c>
      <c r="G98" s="56" t="s">
        <v>66</v>
      </c>
      <c r="H98" s="8">
        <v>2.5499999999999998</v>
      </c>
      <c r="I98" s="8">
        <v>2.5499999999999998</v>
      </c>
      <c r="J98" s="8">
        <v>2.5499999999999998</v>
      </c>
      <c r="K98" s="73">
        <v>450</v>
      </c>
      <c r="L98" s="73">
        <v>450</v>
      </c>
      <c r="M98" s="73">
        <v>450</v>
      </c>
    </row>
    <row r="99" spans="1:13" ht="54.75" customHeight="1">
      <c r="A99" s="217"/>
      <c r="B99" s="217"/>
      <c r="C99" s="217"/>
      <c r="D99" s="217"/>
      <c r="E99" s="58" t="s">
        <v>120</v>
      </c>
      <c r="F99" s="61" t="s">
        <v>95</v>
      </c>
      <c r="G99" s="56" t="s">
        <v>66</v>
      </c>
      <c r="H99" s="106">
        <v>0.8</v>
      </c>
      <c r="I99" s="106">
        <v>0.8</v>
      </c>
      <c r="J99" s="106">
        <v>0.8</v>
      </c>
      <c r="K99" s="73">
        <v>250</v>
      </c>
      <c r="L99" s="73">
        <v>250</v>
      </c>
      <c r="M99" s="73">
        <v>250</v>
      </c>
    </row>
    <row r="100" spans="1:13" ht="31.5" customHeight="1">
      <c r="A100" s="217"/>
      <c r="B100" s="217"/>
      <c r="C100" s="217"/>
      <c r="D100" s="217"/>
      <c r="E100" s="58" t="s">
        <v>121</v>
      </c>
      <c r="F100" s="61" t="s">
        <v>95</v>
      </c>
      <c r="G100" s="56" t="s">
        <v>66</v>
      </c>
      <c r="H100" s="8">
        <v>4.16</v>
      </c>
      <c r="I100" s="8">
        <v>4.16</v>
      </c>
      <c r="J100" s="8">
        <v>4.16</v>
      </c>
      <c r="K100" s="73">
        <v>200</v>
      </c>
      <c r="L100" s="73">
        <v>200</v>
      </c>
      <c r="M100" s="73">
        <v>200</v>
      </c>
    </row>
    <row r="101" spans="1:13" ht="47.25">
      <c r="A101" s="217"/>
      <c r="B101" s="217"/>
      <c r="C101" s="217"/>
      <c r="D101" s="217"/>
      <c r="E101" s="61" t="s">
        <v>122</v>
      </c>
      <c r="F101" s="61" t="s">
        <v>95</v>
      </c>
      <c r="G101" s="56" t="s">
        <v>66</v>
      </c>
      <c r="H101" s="106">
        <v>21</v>
      </c>
      <c r="I101" s="106">
        <v>21</v>
      </c>
      <c r="J101" s="106">
        <v>21</v>
      </c>
      <c r="K101" s="73">
        <v>1400</v>
      </c>
      <c r="L101" s="73">
        <v>1400</v>
      </c>
      <c r="M101" s="73">
        <v>1400</v>
      </c>
    </row>
    <row r="102" spans="1:13" ht="47.25" customHeight="1">
      <c r="A102" s="217"/>
      <c r="B102" s="217"/>
      <c r="C102" s="217"/>
      <c r="D102" s="217"/>
      <c r="E102" s="58" t="s">
        <v>102</v>
      </c>
      <c r="F102" s="61" t="s">
        <v>95</v>
      </c>
      <c r="G102" s="56" t="s">
        <v>66</v>
      </c>
      <c r="H102" s="106">
        <v>43</v>
      </c>
      <c r="I102" s="106">
        <v>56</v>
      </c>
      <c r="J102" s="106">
        <v>56</v>
      </c>
      <c r="K102" s="73">
        <v>12500</v>
      </c>
      <c r="L102" s="73">
        <f>11000+850+1500</f>
        <v>13350</v>
      </c>
      <c r="M102" s="73">
        <f>11850+1500</f>
        <v>13350</v>
      </c>
    </row>
    <row r="103" spans="1:13" ht="47.25" customHeight="1">
      <c r="A103" s="217"/>
      <c r="B103" s="217"/>
      <c r="C103" s="217"/>
      <c r="D103" s="217"/>
      <c r="E103" s="58" t="s">
        <v>203</v>
      </c>
      <c r="F103" s="61" t="s">
        <v>95</v>
      </c>
      <c r="G103" s="56" t="s">
        <v>66</v>
      </c>
      <c r="H103" s="106">
        <v>4</v>
      </c>
      <c r="I103" s="106">
        <v>0</v>
      </c>
      <c r="J103" s="106">
        <v>0</v>
      </c>
      <c r="K103" s="73">
        <v>450</v>
      </c>
      <c r="L103" s="73">
        <v>0</v>
      </c>
      <c r="M103" s="73">
        <v>0</v>
      </c>
    </row>
    <row r="104" spans="1:13" ht="87" customHeight="1">
      <c r="A104" s="217"/>
      <c r="B104" s="217"/>
      <c r="C104" s="217"/>
      <c r="D104" s="217"/>
      <c r="E104" s="58" t="s">
        <v>205</v>
      </c>
      <c r="F104" s="61" t="s">
        <v>95</v>
      </c>
      <c r="G104" s="56" t="s">
        <v>66</v>
      </c>
      <c r="H104" s="106">
        <v>0.8</v>
      </c>
      <c r="I104" s="106">
        <v>0.8</v>
      </c>
      <c r="J104" s="106">
        <v>0.8</v>
      </c>
      <c r="K104" s="73">
        <v>100</v>
      </c>
      <c r="L104" s="73">
        <v>100</v>
      </c>
      <c r="M104" s="73">
        <v>100</v>
      </c>
    </row>
    <row r="105" spans="1:13" ht="47.25" customHeight="1">
      <c r="A105" s="217"/>
      <c r="B105" s="217"/>
      <c r="C105" s="217"/>
      <c r="D105" s="217"/>
      <c r="E105" s="58" t="s">
        <v>123</v>
      </c>
      <c r="F105" s="61" t="s">
        <v>95</v>
      </c>
      <c r="G105" s="56" t="s">
        <v>66</v>
      </c>
      <c r="H105" s="106">
        <v>4</v>
      </c>
      <c r="I105" s="106">
        <v>4</v>
      </c>
      <c r="J105" s="106">
        <v>4</v>
      </c>
      <c r="K105" s="73">
        <v>1000</v>
      </c>
      <c r="L105" s="73">
        <v>1000</v>
      </c>
      <c r="M105" s="73">
        <v>1000</v>
      </c>
    </row>
    <row r="106" spans="1:13" ht="47.25" customHeight="1">
      <c r="A106" s="217"/>
      <c r="B106" s="217"/>
      <c r="C106" s="217"/>
      <c r="D106" s="217"/>
      <c r="E106" s="58" t="s">
        <v>124</v>
      </c>
      <c r="F106" s="61" t="s">
        <v>95</v>
      </c>
      <c r="G106" s="56" t="s">
        <v>66</v>
      </c>
      <c r="H106" s="106">
        <v>0.8</v>
      </c>
      <c r="I106" s="106">
        <v>0.8</v>
      </c>
      <c r="J106" s="106">
        <v>0.8</v>
      </c>
      <c r="K106" s="73">
        <v>125</v>
      </c>
      <c r="L106" s="73">
        <v>125</v>
      </c>
      <c r="M106" s="73">
        <v>125</v>
      </c>
    </row>
    <row r="107" spans="1:13" ht="31.5">
      <c r="A107" s="218"/>
      <c r="B107" s="218"/>
      <c r="C107" s="218"/>
      <c r="D107" s="218"/>
      <c r="E107" s="104" t="s">
        <v>125</v>
      </c>
      <c r="F107" s="61" t="s">
        <v>126</v>
      </c>
      <c r="G107" s="56" t="s">
        <v>6</v>
      </c>
      <c r="H107" s="106">
        <v>12</v>
      </c>
      <c r="I107" s="106">
        <v>12</v>
      </c>
      <c r="J107" s="106">
        <v>12</v>
      </c>
      <c r="K107" s="73">
        <v>1497.4</v>
      </c>
      <c r="L107" s="73">
        <v>1497.4</v>
      </c>
      <c r="M107" s="73">
        <v>1497.4</v>
      </c>
    </row>
    <row r="108" spans="1:13" ht="47.25">
      <c r="A108" s="216" t="s">
        <v>13</v>
      </c>
      <c r="B108" s="216" t="s">
        <v>42</v>
      </c>
      <c r="C108" s="216" t="s">
        <v>96</v>
      </c>
      <c r="D108" s="78" t="s">
        <v>48</v>
      </c>
      <c r="E108" s="58" t="s">
        <v>228</v>
      </c>
      <c r="F108" s="61" t="s">
        <v>95</v>
      </c>
      <c r="G108" s="56" t="s">
        <v>66</v>
      </c>
      <c r="H108" s="106">
        <v>0.95</v>
      </c>
      <c r="I108" s="106">
        <v>1</v>
      </c>
      <c r="J108" s="106">
        <v>1</v>
      </c>
      <c r="K108" s="73">
        <v>250</v>
      </c>
      <c r="L108" s="73">
        <v>250</v>
      </c>
      <c r="M108" s="73">
        <v>250</v>
      </c>
    </row>
    <row r="109" spans="1:13" ht="47.25">
      <c r="A109" s="217"/>
      <c r="B109" s="217"/>
      <c r="C109" s="217"/>
      <c r="D109" s="78" t="s">
        <v>48</v>
      </c>
      <c r="E109" s="58" t="s">
        <v>248</v>
      </c>
      <c r="F109" s="61" t="s">
        <v>95</v>
      </c>
      <c r="G109" s="56" t="s">
        <v>66</v>
      </c>
      <c r="H109" s="8">
        <v>0.16</v>
      </c>
      <c r="I109" s="8">
        <v>0.17</v>
      </c>
      <c r="J109" s="8">
        <v>0.18</v>
      </c>
      <c r="K109" s="73">
        <v>50</v>
      </c>
      <c r="L109" s="73">
        <v>50</v>
      </c>
      <c r="M109" s="73">
        <v>50</v>
      </c>
    </row>
    <row r="110" spans="1:13" ht="47.25">
      <c r="A110" s="218"/>
      <c r="B110" s="218"/>
      <c r="C110" s="218"/>
      <c r="D110" s="78" t="s">
        <v>48</v>
      </c>
      <c r="E110" s="58" t="s">
        <v>127</v>
      </c>
      <c r="F110" s="61" t="s">
        <v>95</v>
      </c>
      <c r="G110" s="56" t="s">
        <v>66</v>
      </c>
      <c r="H110" s="8">
        <v>0.3</v>
      </c>
      <c r="I110" s="8">
        <v>0.31</v>
      </c>
      <c r="J110" s="8">
        <v>0.32</v>
      </c>
      <c r="K110" s="73">
        <v>150</v>
      </c>
      <c r="L110" s="73">
        <v>150</v>
      </c>
      <c r="M110" s="73">
        <v>150</v>
      </c>
    </row>
    <row r="111" spans="1:13" ht="47.25">
      <c r="A111" s="95" t="s">
        <v>13</v>
      </c>
      <c r="B111" s="105" t="s">
        <v>42</v>
      </c>
      <c r="C111" s="126" t="s">
        <v>96</v>
      </c>
      <c r="D111" s="54" t="s">
        <v>64</v>
      </c>
      <c r="E111" s="58" t="s">
        <v>128</v>
      </c>
      <c r="F111" s="61" t="s">
        <v>95</v>
      </c>
      <c r="G111" s="56" t="s">
        <v>66</v>
      </c>
      <c r="H111" s="8">
        <v>0.03</v>
      </c>
      <c r="I111" s="8">
        <v>0.03</v>
      </c>
      <c r="J111" s="8">
        <v>0.03</v>
      </c>
      <c r="K111" s="73">
        <v>50</v>
      </c>
      <c r="L111" s="73">
        <v>50</v>
      </c>
      <c r="M111" s="73">
        <v>50</v>
      </c>
    </row>
    <row r="112" spans="1:13">
      <c r="A112" s="159"/>
      <c r="B112" s="164"/>
      <c r="C112" s="159"/>
      <c r="D112" s="165"/>
      <c r="E112" s="166"/>
      <c r="F112" s="167"/>
      <c r="G112" s="168"/>
      <c r="H112" s="163"/>
      <c r="I112" s="163"/>
      <c r="J112" s="163"/>
      <c r="K112" s="169"/>
      <c r="L112" s="169"/>
      <c r="M112" s="169"/>
    </row>
    <row r="113" spans="1:8">
      <c r="A113" s="225" t="s">
        <v>282</v>
      </c>
      <c r="B113" s="225"/>
      <c r="C113" s="225"/>
      <c r="D113" s="225"/>
      <c r="E113" s="225"/>
      <c r="F113" s="225"/>
      <c r="G113" s="225"/>
      <c r="H113" s="225"/>
    </row>
    <row r="114" spans="1:8">
      <c r="A114" s="26"/>
      <c r="B114" s="26"/>
      <c r="C114" s="26"/>
      <c r="D114" s="26"/>
      <c r="E114" s="26"/>
      <c r="F114" s="26"/>
      <c r="G114" s="26"/>
      <c r="H114" s="26"/>
    </row>
    <row r="115" spans="1:8">
      <c r="A115" s="26"/>
      <c r="B115" s="26"/>
      <c r="C115" s="26"/>
      <c r="D115" s="26"/>
      <c r="E115" s="26"/>
      <c r="F115" s="26"/>
      <c r="G115" s="26"/>
      <c r="H115" s="26"/>
    </row>
    <row r="116" spans="1:8" ht="30.75" customHeight="1">
      <c r="A116" s="208" t="s">
        <v>28</v>
      </c>
      <c r="B116" s="208"/>
      <c r="C116" s="208"/>
      <c r="D116" s="208"/>
      <c r="E116" s="208"/>
      <c r="F116" s="1" t="s">
        <v>29</v>
      </c>
    </row>
    <row r="118" spans="1:8" ht="31.5">
      <c r="A118" s="208" t="s">
        <v>19</v>
      </c>
      <c r="B118" s="208"/>
      <c r="C118" s="36"/>
      <c r="D118" s="36" t="s">
        <v>20</v>
      </c>
    </row>
    <row r="119" spans="1:8">
      <c r="D119" s="27" t="s">
        <v>21</v>
      </c>
      <c r="F119" s="9"/>
      <c r="G119" s="9"/>
      <c r="H119" s="9"/>
    </row>
    <row r="120" spans="1:8">
      <c r="F120" s="9"/>
      <c r="G120" s="9"/>
      <c r="H120" s="9"/>
    </row>
    <row r="122" spans="1:8">
      <c r="F122" s="9"/>
      <c r="G122" s="9"/>
      <c r="H122" s="9"/>
    </row>
    <row r="123" spans="1:8">
      <c r="F123" s="9"/>
      <c r="G123" s="9"/>
      <c r="H123" s="9"/>
    </row>
    <row r="124" spans="1:8">
      <c r="F124" s="9"/>
      <c r="G124" s="9"/>
      <c r="H124" s="9"/>
    </row>
    <row r="125" spans="1:8">
      <c r="F125" s="9"/>
      <c r="G125" s="9"/>
      <c r="H125" s="9"/>
    </row>
    <row r="126" spans="1:8">
      <c r="F126" s="9"/>
      <c r="G126" s="9"/>
      <c r="H126" s="9"/>
    </row>
    <row r="127" spans="1:8">
      <c r="F127" s="9"/>
      <c r="G127" s="9"/>
      <c r="H127" s="9"/>
    </row>
    <row r="128" spans="1:8">
      <c r="F128" s="9"/>
      <c r="G128" s="9"/>
      <c r="H128" s="9"/>
    </row>
    <row r="129" spans="6:8">
      <c r="F129" s="9"/>
      <c r="G129" s="9"/>
      <c r="H129" s="9"/>
    </row>
    <row r="130" spans="6:8">
      <c r="F130" s="9"/>
      <c r="G130" s="9"/>
      <c r="H130" s="9"/>
    </row>
    <row r="131" spans="6:8">
      <c r="F131" s="9"/>
      <c r="G131" s="9"/>
      <c r="H131" s="9"/>
    </row>
    <row r="132" spans="6:8">
      <c r="F132" s="9"/>
      <c r="G132" s="9"/>
      <c r="H132" s="9"/>
    </row>
    <row r="133" spans="6:8">
      <c r="F133" s="9"/>
      <c r="G133" s="9"/>
      <c r="H133" s="9"/>
    </row>
    <row r="134" spans="6:8">
      <c r="F134" s="9"/>
      <c r="G134" s="9"/>
      <c r="H134" s="9"/>
    </row>
    <row r="135" spans="6:8">
      <c r="F135" s="9"/>
      <c r="G135" s="9"/>
      <c r="H135" s="9"/>
    </row>
    <row r="136" spans="6:8">
      <c r="F136" s="9"/>
      <c r="G136" s="9"/>
      <c r="H136" s="9"/>
    </row>
    <row r="137" spans="6:8">
      <c r="F137" s="9"/>
      <c r="G137" s="9"/>
      <c r="H137" s="9"/>
    </row>
  </sheetData>
  <mergeCells count="59">
    <mergeCell ref="A116:E116"/>
    <mergeCell ref="A118:B118"/>
    <mergeCell ref="A96:A107"/>
    <mergeCell ref="B96:B107"/>
    <mergeCell ref="D96:D107"/>
    <mergeCell ref="C96:C107"/>
    <mergeCell ref="A108:A110"/>
    <mergeCell ref="B108:B110"/>
    <mergeCell ref="C108:C110"/>
    <mergeCell ref="A113:H113"/>
    <mergeCell ref="A82:A95"/>
    <mergeCell ref="B82:B95"/>
    <mergeCell ref="D82:D95"/>
    <mergeCell ref="C82:C95"/>
    <mergeCell ref="A72:A75"/>
    <mergeCell ref="B72:B75"/>
    <mergeCell ref="C72:C75"/>
    <mergeCell ref="D72:D75"/>
    <mergeCell ref="A76:A81"/>
    <mergeCell ref="B76:B81"/>
    <mergeCell ref="C76:C81"/>
    <mergeCell ref="D76:D81"/>
    <mergeCell ref="A67:A71"/>
    <mergeCell ref="B67:B71"/>
    <mergeCell ref="D67:D71"/>
    <mergeCell ref="A63:A65"/>
    <mergeCell ref="B63:B65"/>
    <mergeCell ref="D63:D65"/>
    <mergeCell ref="C63:C65"/>
    <mergeCell ref="C67:C71"/>
    <mergeCell ref="C45:C47"/>
    <mergeCell ref="A45:A47"/>
    <mergeCell ref="B45:B47"/>
    <mergeCell ref="D45:D47"/>
    <mergeCell ref="D53:D62"/>
    <mergeCell ref="C53:C62"/>
    <mergeCell ref="B53:B62"/>
    <mergeCell ref="A53:A62"/>
    <mergeCell ref="C18:C28"/>
    <mergeCell ref="C36:C40"/>
    <mergeCell ref="A36:A40"/>
    <mergeCell ref="B36:B40"/>
    <mergeCell ref="D36:D40"/>
    <mergeCell ref="A18:A28"/>
    <mergeCell ref="B18:B28"/>
    <mergeCell ref="D18:D28"/>
    <mergeCell ref="J2:L3"/>
    <mergeCell ref="A4:M4"/>
    <mergeCell ref="A5:M5"/>
    <mergeCell ref="A7:A9"/>
    <mergeCell ref="B7:B9"/>
    <mergeCell ref="C7:C9"/>
    <mergeCell ref="D7:D9"/>
    <mergeCell ref="E7:E9"/>
    <mergeCell ref="F7:J7"/>
    <mergeCell ref="K7:M8"/>
    <mergeCell ref="H8:J8"/>
    <mergeCell ref="F8:F9"/>
    <mergeCell ref="G8:G9"/>
  </mergeCells>
  <pageMargins left="0.78740157480314965" right="0.23622047244094491" top="0.39370078740157483" bottom="0.23622047244094491" header="0.31496062992125984" footer="0.31496062992125984"/>
  <pageSetup paperSize="9" scale="53" fitToHeight="0" orientation="landscape" useFirstPageNumber="1" r:id="rId1"/>
  <headerFooter differentFirst="1">
    <oddHeader>&amp;C&amp;P</oddHeader>
  </headerFooter>
  <rowBreaks count="4" manualBreakCount="4">
    <brk id="31" max="12" man="1"/>
    <brk id="51" max="12" man="1"/>
    <brk id="75" max="12" man="1"/>
    <brk id="95" max="12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96"/>
  <sheetViews>
    <sheetView showGridLines="0" view="pageBreakPreview" topLeftCell="A37" zoomScale="80" zoomScaleNormal="90" zoomScaleSheetLayoutView="80" zoomScalePageLayoutView="70" workbookViewId="0">
      <selection activeCell="K54" sqref="K54"/>
    </sheetView>
  </sheetViews>
  <sheetFormatPr defaultColWidth="8.85546875" defaultRowHeight="15.75" outlineLevelCol="1"/>
  <cols>
    <col min="1" max="1" width="12.5703125" style="1" customWidth="1"/>
    <col min="2" max="3" width="10.7109375" style="1" customWidth="1"/>
    <col min="4" max="4" width="29.42578125" style="27" customWidth="1"/>
    <col min="5" max="5" width="56" style="1" customWidth="1"/>
    <col min="6" max="6" width="20.85546875" style="28" customWidth="1"/>
    <col min="7" max="7" width="13.85546875" style="1" customWidth="1"/>
    <col min="8" max="8" width="20.5703125" style="1" customWidth="1"/>
    <col min="9" max="10" width="13.140625" style="1" customWidth="1"/>
    <col min="11" max="11" width="22.85546875" style="1" customWidth="1"/>
    <col min="12" max="12" width="15.28515625" style="1" customWidth="1" outlineLevel="1"/>
    <col min="13" max="13" width="16.42578125" style="1" customWidth="1" outlineLevel="1"/>
    <col min="14" max="14" width="25.5703125" style="1" customWidth="1"/>
    <col min="15" max="16384" width="8.85546875" style="1"/>
  </cols>
  <sheetData>
    <row r="1" spans="1:14">
      <c r="K1" s="1" t="s">
        <v>292</v>
      </c>
    </row>
    <row r="2" spans="1:14" ht="15.75" customHeight="1">
      <c r="J2" s="191" t="s">
        <v>295</v>
      </c>
      <c r="K2" s="191"/>
      <c r="L2" s="191"/>
    </row>
    <row r="3" spans="1:14">
      <c r="I3" s="13"/>
      <c r="J3" s="191"/>
      <c r="K3" s="191"/>
      <c r="L3" s="191"/>
    </row>
    <row r="4" spans="1:14" ht="30" customHeight="1">
      <c r="A4" s="192" t="s">
        <v>0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</row>
    <row r="5" spans="1:14" ht="54.75" customHeight="1">
      <c r="A5" s="192" t="s">
        <v>285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</row>
    <row r="7" spans="1:14" ht="15.75" customHeight="1">
      <c r="A7" s="193" t="s">
        <v>33</v>
      </c>
      <c r="B7" s="193" t="s">
        <v>34</v>
      </c>
      <c r="C7" s="193" t="s">
        <v>36</v>
      </c>
      <c r="D7" s="193" t="s">
        <v>30</v>
      </c>
      <c r="E7" s="193" t="s">
        <v>31</v>
      </c>
      <c r="F7" s="199" t="s">
        <v>219</v>
      </c>
      <c r="G7" s="200"/>
      <c r="H7" s="200"/>
      <c r="I7" s="200"/>
      <c r="J7" s="201"/>
      <c r="K7" s="202" t="s">
        <v>212</v>
      </c>
      <c r="L7" s="203"/>
      <c r="M7" s="204"/>
    </row>
    <row r="8" spans="1:14" ht="15.75" customHeight="1">
      <c r="A8" s="194"/>
      <c r="B8" s="194"/>
      <c r="C8" s="194"/>
      <c r="D8" s="194"/>
      <c r="E8" s="194"/>
      <c r="F8" s="193" t="s">
        <v>1</v>
      </c>
      <c r="G8" s="193" t="s">
        <v>2</v>
      </c>
      <c r="H8" s="209" t="s">
        <v>3</v>
      </c>
      <c r="I8" s="210"/>
      <c r="J8" s="211"/>
      <c r="K8" s="205"/>
      <c r="L8" s="206"/>
      <c r="M8" s="207"/>
    </row>
    <row r="9" spans="1:14">
      <c r="A9" s="195"/>
      <c r="B9" s="195"/>
      <c r="C9" s="195"/>
      <c r="D9" s="195"/>
      <c r="E9" s="195"/>
      <c r="F9" s="195"/>
      <c r="G9" s="195"/>
      <c r="H9" s="37" t="s">
        <v>22</v>
      </c>
      <c r="I9" s="38" t="s">
        <v>158</v>
      </c>
      <c r="J9" s="37" t="s">
        <v>32</v>
      </c>
      <c r="K9" s="37" t="s">
        <v>22</v>
      </c>
      <c r="L9" s="38" t="s">
        <v>158</v>
      </c>
      <c r="M9" s="37" t="s">
        <v>32</v>
      </c>
    </row>
    <row r="10" spans="1:14" ht="18" customHeight="1">
      <c r="A10" s="3">
        <v>1</v>
      </c>
      <c r="B10" s="12">
        <v>2</v>
      </c>
      <c r="C10" s="12"/>
      <c r="D10" s="3" t="s">
        <v>4</v>
      </c>
      <c r="E10" s="4">
        <v>4</v>
      </c>
      <c r="F10" s="15">
        <v>5</v>
      </c>
      <c r="G10" s="4">
        <v>6</v>
      </c>
      <c r="H10" s="4">
        <v>7</v>
      </c>
      <c r="I10" s="4">
        <v>8</v>
      </c>
      <c r="J10" s="4">
        <v>9</v>
      </c>
      <c r="K10" s="4">
        <v>10</v>
      </c>
      <c r="L10" s="4">
        <v>11</v>
      </c>
      <c r="M10" s="4">
        <v>12</v>
      </c>
    </row>
    <row r="11" spans="1:14">
      <c r="A11" s="21" t="s">
        <v>5</v>
      </c>
      <c r="B11" s="22" t="s">
        <v>5</v>
      </c>
      <c r="C11" s="22"/>
      <c r="D11" s="21" t="s">
        <v>5</v>
      </c>
      <c r="E11" s="23" t="s">
        <v>35</v>
      </c>
      <c r="F11" s="150" t="s">
        <v>5</v>
      </c>
      <c r="G11" s="23" t="s">
        <v>5</v>
      </c>
      <c r="H11" s="23" t="s">
        <v>5</v>
      </c>
      <c r="I11" s="23" t="s">
        <v>5</v>
      </c>
      <c r="J11" s="23" t="s">
        <v>5</v>
      </c>
      <c r="K11" s="24">
        <f>K12+K24+K35</f>
        <v>533137.22</v>
      </c>
      <c r="L11" s="24">
        <f t="shared" ref="L11:M11" si="0">L12+L24+L35</f>
        <v>533209.06000000006</v>
      </c>
      <c r="M11" s="24">
        <f t="shared" si="0"/>
        <v>533209.06000000006</v>
      </c>
      <c r="N11" s="9"/>
    </row>
    <row r="12" spans="1:14" ht="64.5" customHeight="1">
      <c r="A12" s="19" t="s">
        <v>13</v>
      </c>
      <c r="B12" s="20" t="s">
        <v>61</v>
      </c>
      <c r="C12" s="20" t="s">
        <v>132</v>
      </c>
      <c r="D12" s="19" t="s">
        <v>5</v>
      </c>
      <c r="E12" s="80" t="s">
        <v>133</v>
      </c>
      <c r="F12" s="149" t="s">
        <v>134</v>
      </c>
      <c r="G12" s="81" t="s">
        <v>130</v>
      </c>
      <c r="H12" s="82">
        <f>H13+H14+H15+H16+H17+H18+H19+H20+H21</f>
        <v>1.9809999999999999</v>
      </c>
      <c r="I12" s="82">
        <f>I13+I14+I15+I16+I17+I18+I19+I20+I21</f>
        <v>1.9809999999999999</v>
      </c>
      <c r="J12" s="82">
        <f>J13+J14+J15+J16+J17+J18+J19+J20+J21+J22</f>
        <v>2.9809999999999999</v>
      </c>
      <c r="K12" s="17">
        <f>SUM(K13:K23)</f>
        <v>53430.11</v>
      </c>
      <c r="L12" s="17">
        <f>SUM(L13:L23)</f>
        <v>53430.11</v>
      </c>
      <c r="M12" s="17">
        <f>SUM(M13:M23)</f>
        <v>53430.11</v>
      </c>
    </row>
    <row r="13" spans="1:14" ht="31.5">
      <c r="A13" s="31" t="s">
        <v>13</v>
      </c>
      <c r="B13" s="3" t="s">
        <v>61</v>
      </c>
      <c r="C13" s="34" t="s">
        <v>132</v>
      </c>
      <c r="D13" s="31" t="s">
        <v>135</v>
      </c>
      <c r="E13" s="10" t="s">
        <v>136</v>
      </c>
      <c r="F13" s="84" t="s">
        <v>134</v>
      </c>
      <c r="G13" s="15" t="s">
        <v>130</v>
      </c>
      <c r="H13" s="83">
        <f>(97+90)/1000</f>
        <v>0.187</v>
      </c>
      <c r="I13" s="83">
        <f>(97+90)/1000</f>
        <v>0.187</v>
      </c>
      <c r="J13" s="83">
        <f>(97+90)/1000</f>
        <v>0.187</v>
      </c>
      <c r="K13" s="8">
        <v>10042.870000000001</v>
      </c>
      <c r="L13" s="8">
        <v>10042.870000000001</v>
      </c>
      <c r="M13" s="8">
        <v>10042.870000000001</v>
      </c>
    </row>
    <row r="14" spans="1:14" ht="31.5">
      <c r="A14" s="31" t="s">
        <v>13</v>
      </c>
      <c r="B14" s="3" t="s">
        <v>61</v>
      </c>
      <c r="C14" s="34" t="s">
        <v>132</v>
      </c>
      <c r="D14" s="31" t="s">
        <v>137</v>
      </c>
      <c r="E14" s="10" t="s">
        <v>136</v>
      </c>
      <c r="F14" s="84" t="s">
        <v>134</v>
      </c>
      <c r="G14" s="15" t="s">
        <v>130</v>
      </c>
      <c r="H14" s="83">
        <f>(30+156)/1000</f>
        <v>0.186</v>
      </c>
      <c r="I14" s="83">
        <f>(30+156)/1000</f>
        <v>0.186</v>
      </c>
      <c r="J14" s="83">
        <f>(30+156)/1000</f>
        <v>0.186</v>
      </c>
      <c r="K14" s="8">
        <v>3155.28</v>
      </c>
      <c r="L14" s="8">
        <v>3155.28</v>
      </c>
      <c r="M14" s="8">
        <v>3155.28</v>
      </c>
    </row>
    <row r="15" spans="1:14" ht="31.5">
      <c r="A15" s="31" t="s">
        <v>13</v>
      </c>
      <c r="B15" s="3" t="s">
        <v>61</v>
      </c>
      <c r="C15" s="34" t="s">
        <v>132</v>
      </c>
      <c r="D15" s="31" t="s">
        <v>138</v>
      </c>
      <c r="E15" s="10" t="s">
        <v>136</v>
      </c>
      <c r="F15" s="84" t="s">
        <v>134</v>
      </c>
      <c r="G15" s="15" t="s">
        <v>130</v>
      </c>
      <c r="H15" s="83">
        <f>(48+27)/1000</f>
        <v>7.4999999999999997E-2</v>
      </c>
      <c r="I15" s="83">
        <f>(48+27)/1000</f>
        <v>7.4999999999999997E-2</v>
      </c>
      <c r="J15" s="83">
        <f>(48+27)/1000</f>
        <v>7.4999999999999997E-2</v>
      </c>
      <c r="K15" s="8">
        <v>5523.17</v>
      </c>
      <c r="L15" s="8">
        <v>5523.17</v>
      </c>
      <c r="M15" s="8">
        <v>5523.17</v>
      </c>
    </row>
    <row r="16" spans="1:14" ht="47.25">
      <c r="A16" s="31" t="s">
        <v>13</v>
      </c>
      <c r="B16" s="3" t="s">
        <v>61</v>
      </c>
      <c r="C16" s="34" t="s">
        <v>132</v>
      </c>
      <c r="D16" s="31" t="s">
        <v>139</v>
      </c>
      <c r="E16" s="10" t="s">
        <v>136</v>
      </c>
      <c r="F16" s="84" t="s">
        <v>134</v>
      </c>
      <c r="G16" s="15" t="s">
        <v>130</v>
      </c>
      <c r="H16" s="83">
        <f>79/1000</f>
        <v>7.9000000000000001E-2</v>
      </c>
      <c r="I16" s="83">
        <f>79/1000</f>
        <v>7.9000000000000001E-2</v>
      </c>
      <c r="J16" s="83">
        <f>79/1000</f>
        <v>7.9000000000000001E-2</v>
      </c>
      <c r="K16" s="8">
        <v>6961.52</v>
      </c>
      <c r="L16" s="8">
        <v>6961.52</v>
      </c>
      <c r="M16" s="8">
        <v>6961.52</v>
      </c>
    </row>
    <row r="17" spans="1:13" ht="47.25">
      <c r="A17" s="31" t="s">
        <v>13</v>
      </c>
      <c r="B17" s="3" t="s">
        <v>61</v>
      </c>
      <c r="C17" s="34" t="s">
        <v>132</v>
      </c>
      <c r="D17" s="31" t="s">
        <v>140</v>
      </c>
      <c r="E17" s="10" t="s">
        <v>136</v>
      </c>
      <c r="F17" s="84" t="s">
        <v>134</v>
      </c>
      <c r="G17" s="15" t="s">
        <v>130</v>
      </c>
      <c r="H17" s="83">
        <f>(24+328)/1000</f>
        <v>0.35199999999999998</v>
      </c>
      <c r="I17" s="83">
        <f>(24+328)/1000</f>
        <v>0.35199999999999998</v>
      </c>
      <c r="J17" s="83">
        <f>(24+328)/1000</f>
        <v>0.35199999999999998</v>
      </c>
      <c r="K17" s="8">
        <v>2234.0500000000002</v>
      </c>
      <c r="L17" s="8">
        <v>2234.0500000000002</v>
      </c>
      <c r="M17" s="8">
        <v>2234.0500000000002</v>
      </c>
    </row>
    <row r="18" spans="1:13" ht="31.5">
      <c r="A18" s="31" t="s">
        <v>13</v>
      </c>
      <c r="B18" s="3" t="s">
        <v>61</v>
      </c>
      <c r="C18" s="34" t="s">
        <v>132</v>
      </c>
      <c r="D18" s="31" t="s">
        <v>141</v>
      </c>
      <c r="E18" s="10" t="s">
        <v>136</v>
      </c>
      <c r="F18" s="84" t="s">
        <v>134</v>
      </c>
      <c r="G18" s="15" t="s">
        <v>130</v>
      </c>
      <c r="H18" s="83">
        <v>0.1</v>
      </c>
      <c r="I18" s="83">
        <v>0.1</v>
      </c>
      <c r="J18" s="83">
        <v>0.1</v>
      </c>
      <c r="K18" s="8">
        <v>1380.07</v>
      </c>
      <c r="L18" s="8">
        <v>1380.07</v>
      </c>
      <c r="M18" s="8">
        <v>1380.07</v>
      </c>
    </row>
    <row r="19" spans="1:13" ht="31.5">
      <c r="A19" s="31" t="s">
        <v>13</v>
      </c>
      <c r="B19" s="3" t="s">
        <v>61</v>
      </c>
      <c r="C19" s="34" t="s">
        <v>132</v>
      </c>
      <c r="D19" s="31" t="s">
        <v>142</v>
      </c>
      <c r="E19" s="10" t="s">
        <v>136</v>
      </c>
      <c r="F19" s="84" t="s">
        <v>134</v>
      </c>
      <c r="G19" s="15" t="s">
        <v>130</v>
      </c>
      <c r="H19" s="83">
        <f>(123+45)/1000</f>
        <v>0.16800000000000001</v>
      </c>
      <c r="I19" s="83">
        <f>(123+45)/1000</f>
        <v>0.16800000000000001</v>
      </c>
      <c r="J19" s="83">
        <f>(123+45)/1000</f>
        <v>0.16800000000000001</v>
      </c>
      <c r="K19" s="8">
        <v>9642.2999999999993</v>
      </c>
      <c r="L19" s="8">
        <v>9642.2999999999993</v>
      </c>
      <c r="M19" s="8">
        <v>9642.2999999999993</v>
      </c>
    </row>
    <row r="20" spans="1:13" ht="31.5">
      <c r="A20" s="31" t="s">
        <v>13</v>
      </c>
      <c r="B20" s="3" t="s">
        <v>61</v>
      </c>
      <c r="C20" s="34" t="s">
        <v>132</v>
      </c>
      <c r="D20" s="31" t="s">
        <v>143</v>
      </c>
      <c r="E20" s="10" t="s">
        <v>136</v>
      </c>
      <c r="F20" s="84" t="s">
        <v>134</v>
      </c>
      <c r="G20" s="15" t="s">
        <v>130</v>
      </c>
      <c r="H20" s="83">
        <v>0.6</v>
      </c>
      <c r="I20" s="83">
        <v>0.6</v>
      </c>
      <c r="J20" s="83">
        <v>0.6</v>
      </c>
      <c r="K20" s="8">
        <v>3613.94</v>
      </c>
      <c r="L20" s="8">
        <v>3613.94</v>
      </c>
      <c r="M20" s="8">
        <v>3613.94</v>
      </c>
    </row>
    <row r="21" spans="1:13" ht="31.5">
      <c r="A21" s="31" t="s">
        <v>13</v>
      </c>
      <c r="B21" s="3" t="s">
        <v>61</v>
      </c>
      <c r="C21" s="31" t="s">
        <v>132</v>
      </c>
      <c r="D21" s="34" t="s">
        <v>144</v>
      </c>
      <c r="E21" s="10" t="s">
        <v>136</v>
      </c>
      <c r="F21" s="84" t="s">
        <v>134</v>
      </c>
      <c r="G21" s="15" t="s">
        <v>130</v>
      </c>
      <c r="H21" s="83">
        <f>(98+136)/1000</f>
        <v>0.23400000000000001</v>
      </c>
      <c r="I21" s="83">
        <f>(98+136)/1000</f>
        <v>0.23400000000000001</v>
      </c>
      <c r="J21" s="83">
        <f>(98+136)/1000</f>
        <v>0.23400000000000001</v>
      </c>
      <c r="K21" s="8">
        <v>7301.8</v>
      </c>
      <c r="L21" s="8">
        <v>7301.8</v>
      </c>
      <c r="M21" s="8">
        <v>7301.8</v>
      </c>
    </row>
    <row r="22" spans="1:13" ht="71.25" customHeight="1">
      <c r="A22" s="4">
        <v>2</v>
      </c>
      <c r="B22" s="3" t="s">
        <v>61</v>
      </c>
      <c r="C22" s="4">
        <v>67311</v>
      </c>
      <c r="D22" s="27" t="s">
        <v>160</v>
      </c>
      <c r="E22" s="10" t="s">
        <v>136</v>
      </c>
      <c r="F22" s="84" t="s">
        <v>134</v>
      </c>
      <c r="G22" s="15" t="s">
        <v>130</v>
      </c>
      <c r="H22" s="83">
        <v>0</v>
      </c>
      <c r="I22" s="83">
        <v>0</v>
      </c>
      <c r="J22" s="83">
        <v>1</v>
      </c>
      <c r="K22" s="8">
        <v>0</v>
      </c>
      <c r="L22" s="8">
        <v>0</v>
      </c>
      <c r="M22" s="8">
        <v>0</v>
      </c>
    </row>
    <row r="23" spans="1:13">
      <c r="A23" s="4" t="s">
        <v>5</v>
      </c>
      <c r="B23" s="4" t="s">
        <v>5</v>
      </c>
      <c r="C23" s="4"/>
      <c r="D23" s="4" t="s">
        <v>5</v>
      </c>
      <c r="E23" s="10" t="s">
        <v>218</v>
      </c>
      <c r="F23" s="84" t="s">
        <v>5</v>
      </c>
      <c r="G23" s="15" t="s">
        <v>5</v>
      </c>
      <c r="H23" s="83" t="s">
        <v>5</v>
      </c>
      <c r="I23" s="83" t="s">
        <v>5</v>
      </c>
      <c r="J23" s="83" t="s">
        <v>5</v>
      </c>
      <c r="K23" s="8">
        <v>3575.11</v>
      </c>
      <c r="L23" s="8">
        <v>3575.11</v>
      </c>
      <c r="M23" s="8">
        <v>3575.11</v>
      </c>
    </row>
    <row r="24" spans="1:13" ht="47.25">
      <c r="A24" s="19" t="s">
        <v>13</v>
      </c>
      <c r="B24" s="20" t="s">
        <v>61</v>
      </c>
      <c r="C24" s="20" t="s">
        <v>131</v>
      </c>
      <c r="D24" s="19" t="s">
        <v>5</v>
      </c>
      <c r="E24" s="16" t="s">
        <v>159</v>
      </c>
      <c r="F24" s="149" t="s">
        <v>134</v>
      </c>
      <c r="G24" s="81" t="s">
        <v>130</v>
      </c>
      <c r="H24" s="82">
        <f>H25+H26+H27+H28+H29+H30+H31+H32+H33</f>
        <v>3.9770000000000003</v>
      </c>
      <c r="I24" s="82">
        <f>I25+I26+I27+I28+I29+I30+I31+I32+I33</f>
        <v>3.9770000000000003</v>
      </c>
      <c r="J24" s="82">
        <f>J25+J26+J27+J28+J29+J30+J31+J32+J33</f>
        <v>3.9770000000000003</v>
      </c>
      <c r="K24" s="17">
        <f>SUM(K25:K34)</f>
        <v>431732.54000000004</v>
      </c>
      <c r="L24" s="17">
        <f t="shared" ref="L24:M24" si="1">SUM(L25:L34)</f>
        <v>431732.54000000004</v>
      </c>
      <c r="M24" s="17">
        <f t="shared" si="1"/>
        <v>431732.54000000004</v>
      </c>
    </row>
    <row r="25" spans="1:13" ht="31.5">
      <c r="A25" s="31" t="s">
        <v>13</v>
      </c>
      <c r="B25" s="34" t="s">
        <v>61</v>
      </c>
      <c r="C25" s="34" t="s">
        <v>131</v>
      </c>
      <c r="D25" s="3" t="s">
        <v>135</v>
      </c>
      <c r="E25" s="10" t="s">
        <v>136</v>
      </c>
      <c r="F25" s="84" t="s">
        <v>134</v>
      </c>
      <c r="G25" s="15" t="s">
        <v>130</v>
      </c>
      <c r="H25" s="85">
        <v>0.6</v>
      </c>
      <c r="I25" s="85">
        <v>0.6</v>
      </c>
      <c r="J25" s="85">
        <v>0.6</v>
      </c>
      <c r="K25" s="8">
        <v>78462</v>
      </c>
      <c r="L25" s="8">
        <v>78402</v>
      </c>
      <c r="M25" s="8">
        <v>78402</v>
      </c>
    </row>
    <row r="26" spans="1:13" ht="31.5">
      <c r="A26" s="31" t="s">
        <v>13</v>
      </c>
      <c r="B26" s="34" t="s">
        <v>61</v>
      </c>
      <c r="C26" s="34" t="s">
        <v>131</v>
      </c>
      <c r="D26" s="3" t="s">
        <v>137</v>
      </c>
      <c r="E26" s="10" t="s">
        <v>136</v>
      </c>
      <c r="F26" s="84" t="s">
        <v>134</v>
      </c>
      <c r="G26" s="15" t="s">
        <v>130</v>
      </c>
      <c r="H26" s="85">
        <f>504/1000</f>
        <v>0.504</v>
      </c>
      <c r="I26" s="85">
        <f>504/1000</f>
        <v>0.504</v>
      </c>
      <c r="J26" s="85">
        <f>504/1000</f>
        <v>0.504</v>
      </c>
      <c r="K26" s="8">
        <v>51645.33</v>
      </c>
      <c r="L26" s="8">
        <v>51645.33</v>
      </c>
      <c r="M26" s="8">
        <v>51645.33</v>
      </c>
    </row>
    <row r="27" spans="1:13" ht="31.5">
      <c r="A27" s="31" t="s">
        <v>13</v>
      </c>
      <c r="B27" s="34" t="s">
        <v>61</v>
      </c>
      <c r="C27" s="34" t="s">
        <v>131</v>
      </c>
      <c r="D27" s="3" t="s">
        <v>138</v>
      </c>
      <c r="E27" s="10" t="s">
        <v>136</v>
      </c>
      <c r="F27" s="84" t="s">
        <v>134</v>
      </c>
      <c r="G27" s="15" t="s">
        <v>130</v>
      </c>
      <c r="H27" s="85">
        <v>0.248</v>
      </c>
      <c r="I27" s="85">
        <v>0.248</v>
      </c>
      <c r="J27" s="85">
        <v>0.248</v>
      </c>
      <c r="K27" s="8">
        <v>29885.31</v>
      </c>
      <c r="L27" s="8">
        <v>29885.31</v>
      </c>
      <c r="M27" s="8">
        <v>29885.31</v>
      </c>
    </row>
    <row r="28" spans="1:13" ht="47.25">
      <c r="A28" s="31" t="s">
        <v>13</v>
      </c>
      <c r="B28" s="31" t="s">
        <v>61</v>
      </c>
      <c r="C28" s="31" t="s">
        <v>145</v>
      </c>
      <c r="D28" s="3" t="s">
        <v>139</v>
      </c>
      <c r="E28" s="10" t="s">
        <v>136</v>
      </c>
      <c r="F28" s="84" t="s">
        <v>134</v>
      </c>
      <c r="G28" s="15" t="s">
        <v>130</v>
      </c>
      <c r="H28" s="85">
        <f>383/1000</f>
        <v>0.38300000000000001</v>
      </c>
      <c r="I28" s="85">
        <f>383/1000</f>
        <v>0.38300000000000001</v>
      </c>
      <c r="J28" s="85">
        <f>383/1000</f>
        <v>0.38300000000000001</v>
      </c>
      <c r="K28" s="8">
        <v>54559.28</v>
      </c>
      <c r="L28" s="8">
        <v>54559.28</v>
      </c>
      <c r="M28" s="8">
        <v>54559.28</v>
      </c>
    </row>
    <row r="29" spans="1:13" ht="47.25">
      <c r="A29" s="31" t="s">
        <v>13</v>
      </c>
      <c r="B29" s="34" t="s">
        <v>61</v>
      </c>
      <c r="C29" s="34" t="s">
        <v>131</v>
      </c>
      <c r="D29" s="3" t="s">
        <v>140</v>
      </c>
      <c r="E29" s="10" t="s">
        <v>136</v>
      </c>
      <c r="F29" s="84" t="s">
        <v>134</v>
      </c>
      <c r="G29" s="15" t="s">
        <v>130</v>
      </c>
      <c r="H29" s="85">
        <f>(681)/1000</f>
        <v>0.68100000000000005</v>
      </c>
      <c r="I29" s="85">
        <f>(681)/1000</f>
        <v>0.68100000000000005</v>
      </c>
      <c r="J29" s="85">
        <f>(681)/1000</f>
        <v>0.68100000000000005</v>
      </c>
      <c r="K29" s="8">
        <v>66095.8</v>
      </c>
      <c r="L29" s="8">
        <v>66095.8</v>
      </c>
      <c r="M29" s="8">
        <v>66095.8</v>
      </c>
    </row>
    <row r="30" spans="1:13" ht="31.5">
      <c r="A30" s="31" t="s">
        <v>13</v>
      </c>
      <c r="B30" s="34" t="s">
        <v>61</v>
      </c>
      <c r="C30" s="34" t="s">
        <v>131</v>
      </c>
      <c r="D30" s="3" t="s">
        <v>141</v>
      </c>
      <c r="E30" s="10" t="s">
        <v>136</v>
      </c>
      <c r="F30" s="84" t="s">
        <v>134</v>
      </c>
      <c r="G30" s="15" t="s">
        <v>130</v>
      </c>
      <c r="H30" s="85">
        <f>82/1000</f>
        <v>8.2000000000000003E-2</v>
      </c>
      <c r="I30" s="85">
        <f>82/1000</f>
        <v>8.2000000000000003E-2</v>
      </c>
      <c r="J30" s="85">
        <f>82/1000</f>
        <v>8.2000000000000003E-2</v>
      </c>
      <c r="K30" s="8">
        <v>14670.93</v>
      </c>
      <c r="L30" s="8">
        <v>14590.46</v>
      </c>
      <c r="M30" s="8">
        <v>14590.46</v>
      </c>
    </row>
    <row r="31" spans="1:13" ht="31.5">
      <c r="A31" s="31" t="s">
        <v>13</v>
      </c>
      <c r="B31" s="34" t="s">
        <v>61</v>
      </c>
      <c r="C31" s="34" t="s">
        <v>131</v>
      </c>
      <c r="D31" s="3" t="s">
        <v>142</v>
      </c>
      <c r="E31" s="10" t="s">
        <v>136</v>
      </c>
      <c r="F31" s="84" t="s">
        <v>134</v>
      </c>
      <c r="G31" s="15" t="s">
        <v>130</v>
      </c>
      <c r="H31" s="85">
        <f>338/1000</f>
        <v>0.33800000000000002</v>
      </c>
      <c r="I31" s="85">
        <f>338/1000</f>
        <v>0.33800000000000002</v>
      </c>
      <c r="J31" s="85">
        <f>338/1000</f>
        <v>0.33800000000000002</v>
      </c>
      <c r="K31" s="8">
        <v>42487.25</v>
      </c>
      <c r="L31" s="8">
        <v>42487.25</v>
      </c>
      <c r="M31" s="8">
        <v>42487.25</v>
      </c>
    </row>
    <row r="32" spans="1:13" ht="31.5">
      <c r="A32" s="31" t="s">
        <v>13</v>
      </c>
      <c r="B32" s="34" t="s">
        <v>61</v>
      </c>
      <c r="C32" s="34" t="s">
        <v>131</v>
      </c>
      <c r="D32" s="3" t="s">
        <v>143</v>
      </c>
      <c r="E32" s="10" t="s">
        <v>136</v>
      </c>
      <c r="F32" s="84" t="s">
        <v>134</v>
      </c>
      <c r="G32" s="15" t="s">
        <v>130</v>
      </c>
      <c r="H32" s="85">
        <f>541/1000</f>
        <v>0.54100000000000004</v>
      </c>
      <c r="I32" s="85">
        <f>541/1000</f>
        <v>0.54100000000000004</v>
      </c>
      <c r="J32" s="85">
        <f>541/1000</f>
        <v>0.54100000000000004</v>
      </c>
      <c r="K32" s="8">
        <v>33523.550000000003</v>
      </c>
      <c r="L32" s="8">
        <v>33362.550000000003</v>
      </c>
      <c r="M32" s="8">
        <v>33362.550000000003</v>
      </c>
    </row>
    <row r="33" spans="1:14" ht="36.75" customHeight="1">
      <c r="A33" s="139" t="s">
        <v>13</v>
      </c>
      <c r="B33" s="139" t="s">
        <v>61</v>
      </c>
      <c r="C33" s="139" t="s">
        <v>131</v>
      </c>
      <c r="D33" s="3" t="s">
        <v>144</v>
      </c>
      <c r="E33" s="10" t="s">
        <v>136</v>
      </c>
      <c r="F33" s="84" t="s">
        <v>134</v>
      </c>
      <c r="G33" s="15" t="s">
        <v>130</v>
      </c>
      <c r="H33" s="85">
        <v>0.6</v>
      </c>
      <c r="I33" s="85">
        <v>0.6</v>
      </c>
      <c r="J33" s="85">
        <v>0.6</v>
      </c>
      <c r="K33" s="8">
        <v>60380.14</v>
      </c>
      <c r="L33" s="8">
        <v>60260.14</v>
      </c>
      <c r="M33" s="8">
        <v>60260.14</v>
      </c>
      <c r="N33" s="9"/>
    </row>
    <row r="34" spans="1:14">
      <c r="A34" s="4" t="s">
        <v>5</v>
      </c>
      <c r="B34" s="4" t="s">
        <v>5</v>
      </c>
      <c r="C34" s="4" t="s">
        <v>5</v>
      </c>
      <c r="D34" s="4" t="s">
        <v>5</v>
      </c>
      <c r="E34" s="10" t="s">
        <v>218</v>
      </c>
      <c r="F34" s="84" t="s">
        <v>5</v>
      </c>
      <c r="G34" s="15" t="s">
        <v>5</v>
      </c>
      <c r="H34" s="83" t="s">
        <v>5</v>
      </c>
      <c r="I34" s="83" t="s">
        <v>5</v>
      </c>
      <c r="J34" s="83" t="s">
        <v>5</v>
      </c>
      <c r="K34" s="8">
        <v>22.95</v>
      </c>
      <c r="L34" s="8">
        <v>444.42</v>
      </c>
      <c r="M34" s="8">
        <v>444.42</v>
      </c>
      <c r="N34" s="9"/>
    </row>
    <row r="35" spans="1:14" ht="60.75" customHeight="1">
      <c r="A35" s="19" t="s">
        <v>13</v>
      </c>
      <c r="B35" s="20" t="s">
        <v>61</v>
      </c>
      <c r="C35" s="20" t="s">
        <v>145</v>
      </c>
      <c r="D35" s="19" t="s">
        <v>5</v>
      </c>
      <c r="E35" s="16" t="s">
        <v>262</v>
      </c>
      <c r="F35" s="18" t="s">
        <v>46</v>
      </c>
      <c r="G35" s="18" t="s">
        <v>146</v>
      </c>
      <c r="H35" s="79">
        <v>9</v>
      </c>
      <c r="I35" s="79">
        <v>7</v>
      </c>
      <c r="J35" s="79">
        <v>7</v>
      </c>
      <c r="K35" s="17">
        <f>SUM(K36:K73)</f>
        <v>47974.57</v>
      </c>
      <c r="L35" s="17">
        <f>SUM(L36:L73)</f>
        <v>48046.41</v>
      </c>
      <c r="M35" s="17">
        <f>SUM(M36:M73)</f>
        <v>48046.41</v>
      </c>
      <c r="N35" s="9"/>
    </row>
    <row r="36" spans="1:14" ht="54" customHeight="1">
      <c r="A36" s="216" t="s">
        <v>13</v>
      </c>
      <c r="B36" s="216" t="s">
        <v>8</v>
      </c>
      <c r="C36" s="216" t="s">
        <v>145</v>
      </c>
      <c r="D36" s="216" t="s">
        <v>135</v>
      </c>
      <c r="E36" s="58" t="s">
        <v>161</v>
      </c>
      <c r="F36" s="15" t="s">
        <v>54</v>
      </c>
      <c r="G36" s="15" t="s">
        <v>6</v>
      </c>
      <c r="H36" s="55">
        <v>1</v>
      </c>
      <c r="I36" s="31" t="s">
        <v>62</v>
      </c>
      <c r="J36" s="31" t="s">
        <v>62</v>
      </c>
      <c r="K36" s="8">
        <v>3400</v>
      </c>
      <c r="L36" s="8">
        <v>0</v>
      </c>
      <c r="M36" s="8">
        <v>0</v>
      </c>
      <c r="N36" s="9"/>
    </row>
    <row r="37" spans="1:14" ht="31.5">
      <c r="A37" s="217"/>
      <c r="B37" s="217"/>
      <c r="C37" s="217"/>
      <c r="D37" s="217"/>
      <c r="E37" s="58" t="s">
        <v>149</v>
      </c>
      <c r="F37" s="15" t="s">
        <v>39</v>
      </c>
      <c r="G37" s="15" t="s">
        <v>6</v>
      </c>
      <c r="H37" s="55">
        <v>0</v>
      </c>
      <c r="I37" s="31" t="s">
        <v>47</v>
      </c>
      <c r="J37" s="31" t="s">
        <v>62</v>
      </c>
      <c r="K37" s="8">
        <v>0</v>
      </c>
      <c r="L37" s="8">
        <v>3000</v>
      </c>
      <c r="M37" s="8">
        <v>0</v>
      </c>
      <c r="N37" s="9"/>
    </row>
    <row r="38" spans="1:14" ht="31.5">
      <c r="A38" s="217"/>
      <c r="B38" s="217"/>
      <c r="C38" s="217"/>
      <c r="D38" s="217"/>
      <c r="E38" s="58" t="s">
        <v>147</v>
      </c>
      <c r="F38" s="15" t="s">
        <v>148</v>
      </c>
      <c r="G38" s="15" t="s">
        <v>6</v>
      </c>
      <c r="H38" s="55">
        <v>2</v>
      </c>
      <c r="I38" s="31" t="s">
        <v>62</v>
      </c>
      <c r="J38" s="31" t="s">
        <v>62</v>
      </c>
      <c r="K38" s="8">
        <v>1550</v>
      </c>
      <c r="L38" s="8">
        <v>0</v>
      </c>
      <c r="M38" s="8">
        <v>0</v>
      </c>
      <c r="N38" s="9"/>
    </row>
    <row r="39" spans="1:14" ht="31.5">
      <c r="A39" s="217"/>
      <c r="B39" s="217"/>
      <c r="C39" s="217"/>
      <c r="D39" s="217"/>
      <c r="E39" s="58" t="s">
        <v>162</v>
      </c>
      <c r="F39" s="15" t="s">
        <v>39</v>
      </c>
      <c r="G39" s="15" t="s">
        <v>6</v>
      </c>
      <c r="H39" s="55">
        <v>0</v>
      </c>
      <c r="I39" s="31" t="s">
        <v>47</v>
      </c>
      <c r="J39" s="31" t="s">
        <v>47</v>
      </c>
      <c r="K39" s="8">
        <v>0</v>
      </c>
      <c r="L39" s="8">
        <v>450</v>
      </c>
      <c r="M39" s="8">
        <v>4000</v>
      </c>
      <c r="N39" s="9"/>
    </row>
    <row r="40" spans="1:14" ht="47.25">
      <c r="A40" s="217"/>
      <c r="B40" s="217"/>
      <c r="C40" s="217"/>
      <c r="D40" s="217"/>
      <c r="E40" s="58" t="s">
        <v>210</v>
      </c>
      <c r="F40" s="15" t="s">
        <v>54</v>
      </c>
      <c r="G40" s="15" t="s">
        <v>6</v>
      </c>
      <c r="H40" s="55">
        <v>0</v>
      </c>
      <c r="I40" s="31" t="s">
        <v>47</v>
      </c>
      <c r="J40" s="31" t="s">
        <v>62</v>
      </c>
      <c r="K40" s="8">
        <v>0</v>
      </c>
      <c r="L40" s="8">
        <v>600</v>
      </c>
      <c r="M40" s="8">
        <v>0</v>
      </c>
      <c r="N40" s="9"/>
    </row>
    <row r="41" spans="1:14" ht="52.5" customHeight="1">
      <c r="A41" s="217"/>
      <c r="B41" s="217"/>
      <c r="C41" s="217"/>
      <c r="D41" s="217"/>
      <c r="E41" s="142" t="s">
        <v>220</v>
      </c>
      <c r="F41" s="15" t="s">
        <v>39</v>
      </c>
      <c r="G41" s="15" t="s">
        <v>6</v>
      </c>
      <c r="H41" s="55">
        <v>0</v>
      </c>
      <c r="I41" s="140" t="s">
        <v>62</v>
      </c>
      <c r="J41" s="140" t="s">
        <v>47</v>
      </c>
      <c r="K41" s="8">
        <v>0</v>
      </c>
      <c r="L41" s="8">
        <v>0</v>
      </c>
      <c r="M41" s="8">
        <v>1000</v>
      </c>
      <c r="N41" s="9"/>
    </row>
    <row r="42" spans="1:14" ht="54" customHeight="1">
      <c r="A42" s="219" t="s">
        <v>13</v>
      </c>
      <c r="B42" s="216" t="s">
        <v>8</v>
      </c>
      <c r="C42" s="216" t="s">
        <v>145</v>
      </c>
      <c r="D42" s="216" t="s">
        <v>137</v>
      </c>
      <c r="E42" s="47" t="s">
        <v>163</v>
      </c>
      <c r="F42" s="15" t="s">
        <v>54</v>
      </c>
      <c r="G42" s="63" t="s">
        <v>6</v>
      </c>
      <c r="H42" s="72">
        <v>1</v>
      </c>
      <c r="I42" s="140">
        <v>0</v>
      </c>
      <c r="J42" s="140">
        <v>0</v>
      </c>
      <c r="K42" s="8">
        <v>315.85000000000002</v>
      </c>
      <c r="L42" s="8">
        <v>0</v>
      </c>
      <c r="M42" s="8">
        <v>0</v>
      </c>
    </row>
    <row r="43" spans="1:14" ht="15.75" customHeight="1">
      <c r="A43" s="220"/>
      <c r="B43" s="217"/>
      <c r="C43" s="217"/>
      <c r="D43" s="217"/>
      <c r="E43" s="141" t="s">
        <v>150</v>
      </c>
      <c r="F43" s="15" t="s">
        <v>148</v>
      </c>
      <c r="G43" s="63" t="s">
        <v>6</v>
      </c>
      <c r="H43" s="72">
        <v>1</v>
      </c>
      <c r="I43" s="140" t="s">
        <v>62</v>
      </c>
      <c r="J43" s="140" t="s">
        <v>62</v>
      </c>
      <c r="K43" s="8">
        <v>400</v>
      </c>
      <c r="L43" s="8">
        <v>0</v>
      </c>
      <c r="M43" s="8">
        <v>0</v>
      </c>
    </row>
    <row r="44" spans="1:14" ht="15.75" customHeight="1">
      <c r="A44" s="221"/>
      <c r="B44" s="218"/>
      <c r="C44" s="218"/>
      <c r="D44" s="218"/>
      <c r="E44" s="47" t="s">
        <v>151</v>
      </c>
      <c r="F44" s="15" t="s">
        <v>39</v>
      </c>
      <c r="G44" s="63" t="s">
        <v>6</v>
      </c>
      <c r="H44" s="72">
        <v>0</v>
      </c>
      <c r="I44" s="140">
        <v>0</v>
      </c>
      <c r="J44" s="140" t="s">
        <v>47</v>
      </c>
      <c r="K44" s="8">
        <v>0</v>
      </c>
      <c r="L44" s="8">
        <v>0</v>
      </c>
      <c r="M44" s="8">
        <v>1700</v>
      </c>
    </row>
    <row r="45" spans="1:14" ht="47.25">
      <c r="A45" s="227" t="s">
        <v>129</v>
      </c>
      <c r="B45" s="226" t="s">
        <v>8</v>
      </c>
      <c r="C45" s="226" t="s">
        <v>145</v>
      </c>
      <c r="D45" s="219" t="s">
        <v>152</v>
      </c>
      <c r="E45" s="47" t="s">
        <v>164</v>
      </c>
      <c r="F45" s="15" t="s">
        <v>54</v>
      </c>
      <c r="G45" s="63" t="s">
        <v>6</v>
      </c>
      <c r="H45" s="72">
        <v>1</v>
      </c>
      <c r="I45" s="140" t="s">
        <v>62</v>
      </c>
      <c r="J45" s="140" t="s">
        <v>62</v>
      </c>
      <c r="K45" s="8">
        <v>5000</v>
      </c>
      <c r="L45" s="8">
        <v>0</v>
      </c>
      <c r="M45" s="8">
        <v>0</v>
      </c>
    </row>
    <row r="46" spans="1:14" ht="31.5" customHeight="1">
      <c r="A46" s="227"/>
      <c r="B46" s="226"/>
      <c r="C46" s="226"/>
      <c r="D46" s="220"/>
      <c r="E46" s="141" t="s">
        <v>150</v>
      </c>
      <c r="F46" s="56" t="s">
        <v>148</v>
      </c>
      <c r="G46" s="63" t="s">
        <v>6</v>
      </c>
      <c r="H46" s="67">
        <v>2</v>
      </c>
      <c r="I46" s="140" t="s">
        <v>62</v>
      </c>
      <c r="J46" s="140" t="s">
        <v>62</v>
      </c>
      <c r="K46" s="8">
        <v>260</v>
      </c>
      <c r="L46" s="8">
        <v>0</v>
      </c>
      <c r="M46" s="8">
        <v>0</v>
      </c>
    </row>
    <row r="47" spans="1:14" ht="31.5">
      <c r="A47" s="227"/>
      <c r="B47" s="226"/>
      <c r="C47" s="226"/>
      <c r="D47" s="220"/>
      <c r="E47" s="47" t="s">
        <v>165</v>
      </c>
      <c r="F47" s="56" t="s">
        <v>39</v>
      </c>
      <c r="G47" s="63" t="s">
        <v>6</v>
      </c>
      <c r="H47" s="67">
        <v>0</v>
      </c>
      <c r="I47" s="140" t="s">
        <v>47</v>
      </c>
      <c r="J47" s="140" t="s">
        <v>62</v>
      </c>
      <c r="K47" s="8">
        <v>0</v>
      </c>
      <c r="L47" s="8">
        <v>100</v>
      </c>
      <c r="M47" s="8">
        <v>0</v>
      </c>
    </row>
    <row r="48" spans="1:14" ht="31.5">
      <c r="A48" s="227"/>
      <c r="B48" s="226"/>
      <c r="C48" s="226"/>
      <c r="D48" s="220"/>
      <c r="E48" s="61" t="s">
        <v>166</v>
      </c>
      <c r="F48" s="56" t="s">
        <v>39</v>
      </c>
      <c r="G48" s="56" t="s">
        <v>6</v>
      </c>
      <c r="H48" s="67">
        <v>1</v>
      </c>
      <c r="I48" s="140" t="s">
        <v>62</v>
      </c>
      <c r="J48" s="140" t="s">
        <v>62</v>
      </c>
      <c r="K48" s="8">
        <v>70</v>
      </c>
      <c r="L48" s="8">
        <v>0</v>
      </c>
      <c r="M48" s="8">
        <v>0</v>
      </c>
    </row>
    <row r="49" spans="1:13" ht="31.5">
      <c r="A49" s="227"/>
      <c r="B49" s="226"/>
      <c r="C49" s="226"/>
      <c r="D49" s="221"/>
      <c r="E49" s="61" t="s">
        <v>167</v>
      </c>
      <c r="F49" s="56" t="s">
        <v>39</v>
      </c>
      <c r="G49" s="56" t="s">
        <v>6</v>
      </c>
      <c r="H49" s="67">
        <v>1</v>
      </c>
      <c r="I49" s="140" t="s">
        <v>62</v>
      </c>
      <c r="J49" s="140" t="s">
        <v>62</v>
      </c>
      <c r="K49" s="8">
        <v>100</v>
      </c>
      <c r="L49" s="8">
        <v>0</v>
      </c>
      <c r="M49" s="8">
        <v>0</v>
      </c>
    </row>
    <row r="50" spans="1:13" ht="31.5">
      <c r="A50" s="219" t="s">
        <v>129</v>
      </c>
      <c r="B50" s="216" t="s">
        <v>8</v>
      </c>
      <c r="C50" s="216" t="s">
        <v>145</v>
      </c>
      <c r="D50" s="219" t="s">
        <v>141</v>
      </c>
      <c r="E50" s="61" t="s">
        <v>153</v>
      </c>
      <c r="F50" s="56" t="s">
        <v>39</v>
      </c>
      <c r="G50" s="56" t="s">
        <v>6</v>
      </c>
      <c r="H50" s="67">
        <v>1</v>
      </c>
      <c r="I50" s="140" t="s">
        <v>62</v>
      </c>
      <c r="J50" s="140" t="s">
        <v>62</v>
      </c>
      <c r="K50" s="8">
        <v>3900</v>
      </c>
      <c r="L50" s="8">
        <v>0</v>
      </c>
      <c r="M50" s="8">
        <v>0</v>
      </c>
    </row>
    <row r="51" spans="1:13" ht="47.25">
      <c r="A51" s="220"/>
      <c r="B51" s="217"/>
      <c r="C51" s="217"/>
      <c r="D51" s="220"/>
      <c r="E51" s="61" t="s">
        <v>168</v>
      </c>
      <c r="F51" s="56" t="s">
        <v>54</v>
      </c>
      <c r="G51" s="56" t="s">
        <v>6</v>
      </c>
      <c r="H51" s="67">
        <v>1</v>
      </c>
      <c r="I51" s="140" t="s">
        <v>62</v>
      </c>
      <c r="J51" s="140" t="s">
        <v>62</v>
      </c>
      <c r="K51" s="8">
        <v>125.79</v>
      </c>
      <c r="L51" s="8">
        <v>0</v>
      </c>
      <c r="M51" s="8">
        <v>0</v>
      </c>
    </row>
    <row r="52" spans="1:13" ht="47.25">
      <c r="A52" s="220"/>
      <c r="B52" s="217"/>
      <c r="C52" s="217"/>
      <c r="D52" s="220"/>
      <c r="E52" s="61" t="s">
        <v>169</v>
      </c>
      <c r="F52" s="56" t="s">
        <v>39</v>
      </c>
      <c r="G52" s="56" t="s">
        <v>6</v>
      </c>
      <c r="H52" s="67">
        <v>1</v>
      </c>
      <c r="I52" s="140" t="s">
        <v>62</v>
      </c>
      <c r="J52" s="140" t="s">
        <v>62</v>
      </c>
      <c r="K52" s="8">
        <v>244.55</v>
      </c>
      <c r="L52" s="8">
        <v>0</v>
      </c>
      <c r="M52" s="8">
        <v>0</v>
      </c>
    </row>
    <row r="53" spans="1:13" ht="47.25" customHeight="1">
      <c r="A53" s="221"/>
      <c r="B53" s="218"/>
      <c r="C53" s="218"/>
      <c r="D53" s="221"/>
      <c r="E53" s="61" t="s">
        <v>150</v>
      </c>
      <c r="F53" s="28" t="s">
        <v>148</v>
      </c>
      <c r="G53" s="56" t="s">
        <v>6</v>
      </c>
      <c r="H53" s="67">
        <v>5</v>
      </c>
      <c r="I53" s="140" t="s">
        <v>47</v>
      </c>
      <c r="J53" s="140" t="s">
        <v>62</v>
      </c>
      <c r="K53" s="8">
        <f>512-35.91</f>
        <v>476.09000000000003</v>
      </c>
      <c r="L53" s="8">
        <v>800</v>
      </c>
      <c r="M53" s="8">
        <v>0</v>
      </c>
    </row>
    <row r="54" spans="1:13" ht="31.5">
      <c r="A54" s="227" t="s">
        <v>129</v>
      </c>
      <c r="B54" s="226" t="s">
        <v>8</v>
      </c>
      <c r="C54" s="226" t="s">
        <v>145</v>
      </c>
      <c r="D54" s="227" t="s">
        <v>142</v>
      </c>
      <c r="E54" s="47" t="s">
        <v>147</v>
      </c>
      <c r="F54" s="56" t="s">
        <v>148</v>
      </c>
      <c r="G54" s="63" t="s">
        <v>6</v>
      </c>
      <c r="H54" s="67">
        <v>1</v>
      </c>
      <c r="I54" s="140" t="s">
        <v>62</v>
      </c>
      <c r="J54" s="140" t="s">
        <v>62</v>
      </c>
      <c r="K54" s="8">
        <f>1618.62-35.9</f>
        <v>1582.7199999999998</v>
      </c>
      <c r="L54" s="8">
        <v>0</v>
      </c>
      <c r="M54" s="8">
        <v>0</v>
      </c>
    </row>
    <row r="55" spans="1:13" ht="47.25" customHeight="1">
      <c r="A55" s="227"/>
      <c r="B55" s="226"/>
      <c r="C55" s="226"/>
      <c r="D55" s="227"/>
      <c r="E55" s="47" t="s">
        <v>156</v>
      </c>
      <c r="F55" s="56" t="s">
        <v>39</v>
      </c>
      <c r="G55" s="56" t="s">
        <v>6</v>
      </c>
      <c r="H55" s="67">
        <v>1</v>
      </c>
      <c r="I55" s="140" t="s">
        <v>62</v>
      </c>
      <c r="J55" s="140" t="s">
        <v>62</v>
      </c>
      <c r="K55" s="8">
        <v>75.38</v>
      </c>
      <c r="L55" s="8">
        <v>0</v>
      </c>
      <c r="M55" s="8">
        <v>0</v>
      </c>
    </row>
    <row r="56" spans="1:13" ht="31.5" customHeight="1">
      <c r="A56" s="227"/>
      <c r="B56" s="226"/>
      <c r="C56" s="226"/>
      <c r="D56" s="227"/>
      <c r="E56" s="47" t="s">
        <v>155</v>
      </c>
      <c r="F56" s="56" t="s">
        <v>39</v>
      </c>
      <c r="G56" s="56" t="s">
        <v>6</v>
      </c>
      <c r="H56" s="67">
        <v>0</v>
      </c>
      <c r="I56" s="33" t="s">
        <v>47</v>
      </c>
      <c r="J56" s="33" t="s">
        <v>62</v>
      </c>
      <c r="K56" s="8">
        <v>0</v>
      </c>
      <c r="L56" s="8">
        <v>2000</v>
      </c>
      <c r="M56" s="8">
        <v>0</v>
      </c>
    </row>
    <row r="57" spans="1:13" ht="31.5">
      <c r="A57" s="227"/>
      <c r="B57" s="226"/>
      <c r="C57" s="226"/>
      <c r="D57" s="227"/>
      <c r="E57" s="47" t="s">
        <v>154</v>
      </c>
      <c r="F57" s="56" t="s">
        <v>39</v>
      </c>
      <c r="G57" s="56" t="s">
        <v>6</v>
      </c>
      <c r="H57" s="67">
        <v>0</v>
      </c>
      <c r="I57" s="33" t="s">
        <v>47</v>
      </c>
      <c r="J57" s="33" t="s">
        <v>62</v>
      </c>
      <c r="K57" s="8">
        <v>0</v>
      </c>
      <c r="L57" s="8">
        <v>1500</v>
      </c>
      <c r="M57" s="8">
        <v>0</v>
      </c>
    </row>
    <row r="58" spans="1:13" ht="31.5">
      <c r="A58" s="227"/>
      <c r="B58" s="226"/>
      <c r="C58" s="226"/>
      <c r="D58" s="227"/>
      <c r="E58" s="47" t="s">
        <v>170</v>
      </c>
      <c r="F58" s="56" t="s">
        <v>39</v>
      </c>
      <c r="G58" s="56" t="s">
        <v>6</v>
      </c>
      <c r="H58" s="67">
        <v>0</v>
      </c>
      <c r="I58" s="33" t="s">
        <v>62</v>
      </c>
      <c r="J58" s="33" t="s">
        <v>47</v>
      </c>
      <c r="K58" s="8">
        <v>0</v>
      </c>
      <c r="L58" s="8">
        <v>0</v>
      </c>
      <c r="M58" s="8">
        <v>600</v>
      </c>
    </row>
    <row r="59" spans="1:13" ht="31.5" customHeight="1">
      <c r="A59" s="219" t="s">
        <v>129</v>
      </c>
      <c r="B59" s="216" t="s">
        <v>8</v>
      </c>
      <c r="C59" s="216" t="s">
        <v>145</v>
      </c>
      <c r="D59" s="219" t="s">
        <v>139</v>
      </c>
      <c r="E59" s="47" t="s">
        <v>150</v>
      </c>
      <c r="F59" s="56" t="s">
        <v>148</v>
      </c>
      <c r="G59" s="63" t="s">
        <v>6</v>
      </c>
      <c r="H59" s="67">
        <v>2</v>
      </c>
      <c r="I59" s="33" t="s">
        <v>62</v>
      </c>
      <c r="J59" s="33" t="s">
        <v>62</v>
      </c>
      <c r="K59" s="8">
        <v>1025</v>
      </c>
      <c r="L59" s="8">
        <v>0</v>
      </c>
      <c r="M59" s="8">
        <v>0</v>
      </c>
    </row>
    <row r="60" spans="1:13" ht="45" customHeight="1">
      <c r="A60" s="220"/>
      <c r="B60" s="217"/>
      <c r="C60" s="217"/>
      <c r="D60" s="220"/>
      <c r="E60" s="47" t="s">
        <v>209</v>
      </c>
      <c r="F60" s="56" t="s">
        <v>54</v>
      </c>
      <c r="G60" s="63" t="s">
        <v>6</v>
      </c>
      <c r="H60" s="67">
        <v>3</v>
      </c>
      <c r="I60" s="33" t="s">
        <v>62</v>
      </c>
      <c r="J60" s="33" t="s">
        <v>62</v>
      </c>
      <c r="K60" s="8">
        <v>0</v>
      </c>
      <c r="L60" s="8">
        <v>773.28</v>
      </c>
      <c r="M60" s="8">
        <v>0</v>
      </c>
    </row>
    <row r="61" spans="1:13" ht="31.5">
      <c r="A61" s="220"/>
      <c r="B61" s="217"/>
      <c r="C61" s="218"/>
      <c r="D61" s="221"/>
      <c r="E61" s="47" t="s">
        <v>171</v>
      </c>
      <c r="F61" s="56" t="s">
        <v>39</v>
      </c>
      <c r="G61" s="63" t="s">
        <v>6</v>
      </c>
      <c r="H61" s="67">
        <v>0</v>
      </c>
      <c r="I61" s="33" t="s">
        <v>62</v>
      </c>
      <c r="J61" s="33" t="s">
        <v>47</v>
      </c>
      <c r="K61" s="8">
        <v>0</v>
      </c>
      <c r="L61" s="8">
        <v>0</v>
      </c>
      <c r="M61" s="8">
        <v>5538.09</v>
      </c>
    </row>
    <row r="62" spans="1:13" ht="94.5">
      <c r="A62" s="219" t="s">
        <v>129</v>
      </c>
      <c r="B62" s="216" t="s">
        <v>8</v>
      </c>
      <c r="C62" s="226" t="s">
        <v>145</v>
      </c>
      <c r="D62" s="227" t="s">
        <v>143</v>
      </c>
      <c r="E62" s="61" t="s">
        <v>208</v>
      </c>
      <c r="F62" s="56" t="s">
        <v>54</v>
      </c>
      <c r="G62" s="56" t="s">
        <v>6</v>
      </c>
      <c r="H62" s="67">
        <v>2</v>
      </c>
      <c r="I62" s="33" t="s">
        <v>62</v>
      </c>
      <c r="J62" s="33" t="s">
        <v>62</v>
      </c>
      <c r="K62" s="8">
        <v>700</v>
      </c>
      <c r="L62" s="8">
        <v>0</v>
      </c>
      <c r="M62" s="8">
        <v>0</v>
      </c>
    </row>
    <row r="63" spans="1:13" ht="48" customHeight="1">
      <c r="A63" s="220"/>
      <c r="B63" s="217"/>
      <c r="C63" s="226"/>
      <c r="D63" s="227"/>
      <c r="E63" s="61" t="s">
        <v>207</v>
      </c>
      <c r="F63" s="56" t="s">
        <v>54</v>
      </c>
      <c r="G63" s="56" t="s">
        <v>6</v>
      </c>
      <c r="H63" s="67">
        <v>2</v>
      </c>
      <c r="I63" s="33" t="s">
        <v>62</v>
      </c>
      <c r="J63" s="33" t="s">
        <v>62</v>
      </c>
      <c r="K63" s="8">
        <v>156.5</v>
      </c>
      <c r="L63" s="8">
        <v>0</v>
      </c>
      <c r="M63" s="8">
        <v>0</v>
      </c>
    </row>
    <row r="64" spans="1:13" ht="31.5">
      <c r="A64" s="220"/>
      <c r="B64" s="217"/>
      <c r="C64" s="226"/>
      <c r="D64" s="227"/>
      <c r="E64" s="61" t="s">
        <v>176</v>
      </c>
      <c r="F64" s="56" t="s">
        <v>54</v>
      </c>
      <c r="G64" s="56" t="s">
        <v>6</v>
      </c>
      <c r="H64" s="67">
        <v>2</v>
      </c>
      <c r="I64" s="33" t="s">
        <v>62</v>
      </c>
      <c r="J64" s="33" t="s">
        <v>62</v>
      </c>
      <c r="K64" s="8">
        <v>200</v>
      </c>
      <c r="L64" s="8">
        <v>0</v>
      </c>
      <c r="M64" s="8">
        <v>0</v>
      </c>
    </row>
    <row r="65" spans="1:13" ht="31.5">
      <c r="A65" s="220"/>
      <c r="B65" s="217"/>
      <c r="C65" s="226"/>
      <c r="D65" s="227"/>
      <c r="E65" s="61" t="s">
        <v>221</v>
      </c>
      <c r="F65" s="56" t="s">
        <v>54</v>
      </c>
      <c r="G65" s="56" t="s">
        <v>6</v>
      </c>
      <c r="H65" s="67">
        <v>2</v>
      </c>
      <c r="I65" s="33" t="s">
        <v>62</v>
      </c>
      <c r="J65" s="33" t="s">
        <v>62</v>
      </c>
      <c r="K65" s="8">
        <v>1000</v>
      </c>
      <c r="L65" s="8">
        <v>0</v>
      </c>
      <c r="M65" s="8">
        <v>0</v>
      </c>
    </row>
    <row r="66" spans="1:13" ht="31.5">
      <c r="A66" s="221"/>
      <c r="B66" s="218"/>
      <c r="C66" s="226"/>
      <c r="D66" s="227"/>
      <c r="E66" s="61" t="s">
        <v>172</v>
      </c>
      <c r="F66" s="56" t="s">
        <v>39</v>
      </c>
      <c r="G66" s="56" t="s">
        <v>6</v>
      </c>
      <c r="H66" s="67">
        <v>0</v>
      </c>
      <c r="I66" s="33" t="s">
        <v>47</v>
      </c>
      <c r="J66" s="33" t="s">
        <v>47</v>
      </c>
      <c r="K66" s="8">
        <v>0</v>
      </c>
      <c r="L66" s="8">
        <v>6974.65</v>
      </c>
      <c r="M66" s="8">
        <v>6928.74</v>
      </c>
    </row>
    <row r="67" spans="1:13" ht="78.75">
      <c r="A67" s="219" t="s">
        <v>129</v>
      </c>
      <c r="B67" s="216" t="s">
        <v>8</v>
      </c>
      <c r="C67" s="216" t="s">
        <v>145</v>
      </c>
      <c r="D67" s="219" t="s">
        <v>144</v>
      </c>
      <c r="E67" s="61" t="s">
        <v>173</v>
      </c>
      <c r="F67" s="64" t="s">
        <v>39</v>
      </c>
      <c r="G67" s="56" t="s">
        <v>6</v>
      </c>
      <c r="H67" s="67">
        <v>1</v>
      </c>
      <c r="I67" s="92" t="s">
        <v>47</v>
      </c>
      <c r="J67" s="92" t="s">
        <v>47</v>
      </c>
      <c r="K67" s="8">
        <v>10692.69</v>
      </c>
      <c r="L67" s="8">
        <v>10698.48</v>
      </c>
      <c r="M67" s="8">
        <v>10698.48</v>
      </c>
    </row>
    <row r="68" spans="1:13" ht="53.25" customHeight="1">
      <c r="A68" s="220"/>
      <c r="B68" s="217"/>
      <c r="C68" s="217"/>
      <c r="D68" s="220"/>
      <c r="E68" s="61" t="s">
        <v>174</v>
      </c>
      <c r="F68" s="64" t="s">
        <v>175</v>
      </c>
      <c r="G68" s="56" t="s">
        <v>6</v>
      </c>
      <c r="H68" s="67">
        <v>1161</v>
      </c>
      <c r="I68" s="92" t="s">
        <v>62</v>
      </c>
      <c r="J68" s="92" t="s">
        <v>62</v>
      </c>
      <c r="K68" s="8">
        <v>1500</v>
      </c>
      <c r="L68" s="8">
        <v>0</v>
      </c>
      <c r="M68" s="8">
        <v>0</v>
      </c>
    </row>
    <row r="69" spans="1:13" ht="31.5">
      <c r="A69" s="220"/>
      <c r="B69" s="217"/>
      <c r="C69" s="217"/>
      <c r="D69" s="220"/>
      <c r="E69" s="61" t="s">
        <v>150</v>
      </c>
      <c r="F69" s="63" t="s">
        <v>148</v>
      </c>
      <c r="G69" s="56" t="s">
        <v>6</v>
      </c>
      <c r="H69" s="67">
        <v>0</v>
      </c>
      <c r="I69" s="92" t="s">
        <v>47</v>
      </c>
      <c r="J69" s="92" t="s">
        <v>47</v>
      </c>
      <c r="K69" s="8">
        <v>0</v>
      </c>
      <c r="L69" s="8">
        <v>550</v>
      </c>
      <c r="M69" s="8">
        <v>0</v>
      </c>
    </row>
    <row r="70" spans="1:13" ht="31.5">
      <c r="A70" s="220"/>
      <c r="B70" s="217"/>
      <c r="C70" s="217"/>
      <c r="D70" s="220"/>
      <c r="E70" s="61" t="s">
        <v>206</v>
      </c>
      <c r="F70" s="56" t="s">
        <v>39</v>
      </c>
      <c r="G70" s="56" t="s">
        <v>6</v>
      </c>
      <c r="H70" s="67">
        <v>0</v>
      </c>
      <c r="I70" s="92" t="s">
        <v>47</v>
      </c>
      <c r="J70" s="92" t="s">
        <v>62</v>
      </c>
      <c r="K70" s="8">
        <v>0</v>
      </c>
      <c r="L70" s="8">
        <v>600</v>
      </c>
      <c r="M70" s="8">
        <v>0</v>
      </c>
    </row>
    <row r="71" spans="1:13" ht="39.75" customHeight="1">
      <c r="A71" s="221"/>
      <c r="B71" s="218"/>
      <c r="C71" s="218"/>
      <c r="D71" s="221"/>
      <c r="E71" s="61" t="s">
        <v>157</v>
      </c>
      <c r="F71" s="56" t="s">
        <v>39</v>
      </c>
      <c r="G71" s="56" t="s">
        <v>6</v>
      </c>
      <c r="H71" s="67">
        <v>0</v>
      </c>
      <c r="I71" s="92" t="s">
        <v>47</v>
      </c>
      <c r="J71" s="92" t="s">
        <v>62</v>
      </c>
      <c r="K71" s="8">
        <v>0</v>
      </c>
      <c r="L71" s="8">
        <v>5000</v>
      </c>
      <c r="M71" s="8">
        <v>0</v>
      </c>
    </row>
    <row r="72" spans="1:13" ht="63">
      <c r="A72" s="219" t="s">
        <v>129</v>
      </c>
      <c r="B72" s="216" t="s">
        <v>8</v>
      </c>
      <c r="C72" s="216" t="s">
        <v>145</v>
      </c>
      <c r="D72" s="219" t="s">
        <v>140</v>
      </c>
      <c r="E72" s="61" t="s">
        <v>222</v>
      </c>
      <c r="F72" s="56" t="s">
        <v>39</v>
      </c>
      <c r="G72" s="63" t="s">
        <v>6</v>
      </c>
      <c r="H72" s="72">
        <v>1</v>
      </c>
      <c r="I72" s="92" t="s">
        <v>47</v>
      </c>
      <c r="J72" s="92" t="s">
        <v>47</v>
      </c>
      <c r="K72" s="8">
        <v>15000</v>
      </c>
      <c r="L72" s="8">
        <v>15000</v>
      </c>
      <c r="M72" s="8">
        <v>17581.099999999999</v>
      </c>
    </row>
    <row r="73" spans="1:13" ht="31.5">
      <c r="A73" s="221"/>
      <c r="B73" s="218"/>
      <c r="C73" s="218"/>
      <c r="D73" s="221"/>
      <c r="E73" s="61" t="s">
        <v>147</v>
      </c>
      <c r="F73" s="56" t="s">
        <v>56</v>
      </c>
      <c r="G73" s="63" t="s">
        <v>6</v>
      </c>
      <c r="H73" s="72">
        <v>1</v>
      </c>
      <c r="I73" s="33" t="s">
        <v>62</v>
      </c>
      <c r="J73" s="33" t="s">
        <v>62</v>
      </c>
      <c r="K73" s="8">
        <v>200</v>
      </c>
      <c r="L73" s="8">
        <v>0</v>
      </c>
      <c r="M73" s="8">
        <v>0</v>
      </c>
    </row>
    <row r="74" spans="1:13">
      <c r="A74" s="26"/>
      <c r="B74" s="26"/>
      <c r="C74" s="26"/>
      <c r="D74" s="28"/>
    </row>
    <row r="75" spans="1:13" ht="30.75" customHeight="1">
      <c r="A75" s="208" t="s">
        <v>28</v>
      </c>
      <c r="B75" s="208"/>
      <c r="C75" s="208"/>
      <c r="D75" s="208"/>
      <c r="E75" s="208"/>
      <c r="F75" s="28" t="s">
        <v>29</v>
      </c>
    </row>
    <row r="77" spans="1:13" ht="31.5">
      <c r="A77" s="208" t="s">
        <v>19</v>
      </c>
      <c r="B77" s="208"/>
      <c r="C77" s="36"/>
      <c r="D77" s="36" t="s">
        <v>20</v>
      </c>
    </row>
    <row r="78" spans="1:13">
      <c r="D78" s="27" t="s">
        <v>21</v>
      </c>
      <c r="F78" s="151"/>
      <c r="G78" s="9"/>
      <c r="H78" s="9"/>
    </row>
    <row r="79" spans="1:13">
      <c r="F79" s="151"/>
      <c r="G79" s="9"/>
      <c r="H79" s="9"/>
    </row>
    <row r="81" spans="6:8">
      <c r="F81" s="151"/>
      <c r="G81" s="9"/>
      <c r="H81" s="9"/>
    </row>
    <row r="82" spans="6:8">
      <c r="F82" s="151"/>
      <c r="G82" s="9"/>
      <c r="H82" s="9"/>
    </row>
    <row r="83" spans="6:8">
      <c r="F83" s="151"/>
      <c r="G83" s="9"/>
      <c r="H83" s="9"/>
    </row>
    <row r="84" spans="6:8">
      <c r="F84" s="151"/>
      <c r="G84" s="9"/>
      <c r="H84" s="9"/>
    </row>
    <row r="85" spans="6:8">
      <c r="F85" s="151"/>
      <c r="G85" s="9"/>
      <c r="H85" s="9"/>
    </row>
    <row r="86" spans="6:8">
      <c r="F86" s="151"/>
      <c r="G86" s="9"/>
      <c r="H86" s="9"/>
    </row>
    <row r="87" spans="6:8">
      <c r="F87" s="151"/>
      <c r="G87" s="9"/>
      <c r="H87" s="9"/>
    </row>
    <row r="88" spans="6:8">
      <c r="F88" s="151"/>
      <c r="G88" s="9"/>
      <c r="H88" s="9"/>
    </row>
    <row r="89" spans="6:8">
      <c r="F89" s="151"/>
      <c r="G89" s="9"/>
      <c r="H89" s="9"/>
    </row>
    <row r="90" spans="6:8">
      <c r="F90" s="151"/>
      <c r="G90" s="9"/>
      <c r="H90" s="9"/>
    </row>
    <row r="91" spans="6:8">
      <c r="F91" s="151"/>
      <c r="G91" s="9"/>
      <c r="H91" s="9"/>
    </row>
    <row r="92" spans="6:8">
      <c r="F92" s="151"/>
      <c r="G92" s="9"/>
      <c r="H92" s="9"/>
    </row>
    <row r="93" spans="6:8">
      <c r="F93" s="151"/>
      <c r="G93" s="9"/>
      <c r="H93" s="9"/>
    </row>
    <row r="94" spans="6:8">
      <c r="F94" s="151"/>
      <c r="G94" s="9"/>
      <c r="H94" s="9"/>
    </row>
    <row r="95" spans="6:8">
      <c r="F95" s="151"/>
      <c r="G95" s="9"/>
      <c r="H95" s="9"/>
    </row>
    <row r="96" spans="6:8">
      <c r="F96" s="151"/>
      <c r="G96" s="9"/>
      <c r="H96" s="9"/>
    </row>
  </sheetData>
  <mergeCells count="51">
    <mergeCell ref="D42:D44"/>
    <mergeCell ref="C42:C44"/>
    <mergeCell ref="B42:B44"/>
    <mergeCell ref="A42:A44"/>
    <mergeCell ref="D45:D49"/>
    <mergeCell ref="C45:C49"/>
    <mergeCell ref="B45:B49"/>
    <mergeCell ref="A45:A49"/>
    <mergeCell ref="D50:D53"/>
    <mergeCell ref="C50:C53"/>
    <mergeCell ref="B50:B53"/>
    <mergeCell ref="A50:A53"/>
    <mergeCell ref="A77:B77"/>
    <mergeCell ref="A75:E75"/>
    <mergeCell ref="D54:D58"/>
    <mergeCell ref="C54:C58"/>
    <mergeCell ref="A54:A58"/>
    <mergeCell ref="B54:B58"/>
    <mergeCell ref="C59:C61"/>
    <mergeCell ref="D59:D61"/>
    <mergeCell ref="D67:D71"/>
    <mergeCell ref="C67:C71"/>
    <mergeCell ref="B67:B71"/>
    <mergeCell ref="D62:D66"/>
    <mergeCell ref="C62:C66"/>
    <mergeCell ref="A62:A66"/>
    <mergeCell ref="B62:B66"/>
    <mergeCell ref="A59:A61"/>
    <mergeCell ref="B59:B61"/>
    <mergeCell ref="A36:A41"/>
    <mergeCell ref="C36:C41"/>
    <mergeCell ref="D36:D41"/>
    <mergeCell ref="B36:B41"/>
    <mergeCell ref="G8:G9"/>
    <mergeCell ref="C7:C9"/>
    <mergeCell ref="J2:L3"/>
    <mergeCell ref="A4:M4"/>
    <mergeCell ref="A7:A9"/>
    <mergeCell ref="B7:B9"/>
    <mergeCell ref="D7:D9"/>
    <mergeCell ref="E7:E9"/>
    <mergeCell ref="F7:J7"/>
    <mergeCell ref="K7:M8"/>
    <mergeCell ref="F8:F9"/>
    <mergeCell ref="A5:M5"/>
    <mergeCell ref="H8:J8"/>
    <mergeCell ref="A67:A71"/>
    <mergeCell ref="D72:D73"/>
    <mergeCell ref="C72:C73"/>
    <mergeCell ref="B72:B73"/>
    <mergeCell ref="A72:A73"/>
  </mergeCells>
  <pageMargins left="0.78740157480314965" right="0.23622047244094491" top="0.39370078740157483" bottom="0.23622047244094491" header="0.31496062992125984" footer="0.31496062992125984"/>
  <pageSetup paperSize="9" scale="53" fitToHeight="0" orientation="landscape" useFirstPageNumber="1" r:id="rId1"/>
  <headerFooter differentFirst="1">
    <oddHeader>&amp;C&amp;P</oddHeader>
  </headerFooter>
  <rowBreaks count="2" manualBreakCount="2">
    <brk id="31" max="12" man="1"/>
    <brk id="58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2"/>
  <sheetViews>
    <sheetView view="pageBreakPreview" zoomScale="80" zoomScaleNormal="90" zoomScaleSheetLayoutView="80" zoomScalePageLayoutView="70" workbookViewId="0">
      <selection activeCell="E16" sqref="E16"/>
    </sheetView>
  </sheetViews>
  <sheetFormatPr defaultColWidth="8.85546875" defaultRowHeight="15.75" outlineLevelCol="1"/>
  <cols>
    <col min="1" max="1" width="12.5703125" style="1" customWidth="1"/>
    <col min="2" max="3" width="10.7109375" style="1" customWidth="1"/>
    <col min="4" max="4" width="29.42578125" style="27" customWidth="1"/>
    <col min="5" max="5" width="56" style="1" customWidth="1"/>
    <col min="6" max="6" width="22.85546875" style="1" customWidth="1"/>
    <col min="7" max="7" width="13.85546875" style="1" customWidth="1"/>
    <col min="8" max="8" width="20.5703125" style="1" customWidth="1"/>
    <col min="9" max="10" width="13.140625" style="1" customWidth="1"/>
    <col min="11" max="11" width="22.85546875" style="1" customWidth="1"/>
    <col min="12" max="12" width="15.28515625" style="1" customWidth="1" outlineLevel="1"/>
    <col min="13" max="13" width="16.42578125" style="1" customWidth="1" outlineLevel="1"/>
    <col min="14" max="14" width="25.5703125" style="1" customWidth="1"/>
    <col min="15" max="16384" width="8.85546875" style="1"/>
  </cols>
  <sheetData>
    <row r="1" spans="1:14">
      <c r="K1" s="1" t="s">
        <v>298</v>
      </c>
    </row>
    <row r="2" spans="1:14">
      <c r="J2" s="191" t="s">
        <v>293</v>
      </c>
      <c r="K2" s="191"/>
      <c r="L2" s="191"/>
    </row>
    <row r="3" spans="1:14">
      <c r="I3" s="13"/>
      <c r="J3" s="191"/>
      <c r="K3" s="191"/>
      <c r="L3" s="191"/>
    </row>
    <row r="4" spans="1:14" ht="30" customHeight="1">
      <c r="A4" s="192" t="s">
        <v>0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</row>
    <row r="5" spans="1:14" ht="41.25" customHeight="1">
      <c r="A5" s="192" t="s">
        <v>299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</row>
    <row r="7" spans="1:14">
      <c r="A7" s="229" t="s">
        <v>33</v>
      </c>
      <c r="B7" s="204" t="s">
        <v>34</v>
      </c>
      <c r="C7" s="204" t="s">
        <v>36</v>
      </c>
      <c r="D7" s="193" t="s">
        <v>30</v>
      </c>
      <c r="E7" s="193" t="s">
        <v>31</v>
      </c>
      <c r="F7" s="199" t="s">
        <v>219</v>
      </c>
      <c r="G7" s="200"/>
      <c r="H7" s="200"/>
      <c r="I7" s="200"/>
      <c r="J7" s="201"/>
      <c r="K7" s="229" t="s">
        <v>212</v>
      </c>
      <c r="L7" s="229"/>
      <c r="M7" s="229"/>
    </row>
    <row r="8" spans="1:14">
      <c r="A8" s="229"/>
      <c r="B8" s="230"/>
      <c r="C8" s="230"/>
      <c r="D8" s="194"/>
      <c r="E8" s="194"/>
      <c r="F8" s="193" t="s">
        <v>1</v>
      </c>
      <c r="G8" s="193" t="s">
        <v>2</v>
      </c>
      <c r="H8" s="199" t="s">
        <v>3</v>
      </c>
      <c r="I8" s="200"/>
      <c r="J8" s="201"/>
      <c r="K8" s="229"/>
      <c r="L8" s="229"/>
      <c r="M8" s="229"/>
    </row>
    <row r="9" spans="1:14" ht="32.25" customHeight="1">
      <c r="A9" s="229"/>
      <c r="B9" s="207"/>
      <c r="C9" s="207"/>
      <c r="D9" s="195"/>
      <c r="E9" s="195"/>
      <c r="F9" s="195"/>
      <c r="G9" s="195"/>
      <c r="H9" s="35" t="s">
        <v>22</v>
      </c>
      <c r="I9" s="35" t="s">
        <v>27</v>
      </c>
      <c r="J9" s="35" t="s">
        <v>32</v>
      </c>
      <c r="K9" s="35" t="s">
        <v>22</v>
      </c>
      <c r="L9" s="35" t="s">
        <v>27</v>
      </c>
      <c r="M9" s="35" t="s">
        <v>32</v>
      </c>
    </row>
    <row r="10" spans="1:14" ht="18" customHeight="1">
      <c r="A10" s="3">
        <v>1</v>
      </c>
      <c r="B10" s="12">
        <v>2</v>
      </c>
      <c r="C10" s="12" t="s">
        <v>4</v>
      </c>
      <c r="D10" s="3" t="s">
        <v>18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4">
        <v>11</v>
      </c>
      <c r="L10" s="4">
        <v>12</v>
      </c>
      <c r="M10" s="4">
        <v>13</v>
      </c>
    </row>
    <row r="11" spans="1:14">
      <c r="A11" s="21" t="s">
        <v>13</v>
      </c>
      <c r="B11" s="22" t="s">
        <v>8</v>
      </c>
      <c r="C11" s="22" t="s">
        <v>5</v>
      </c>
      <c r="D11" s="21" t="s">
        <v>5</v>
      </c>
      <c r="E11" s="23" t="s">
        <v>35</v>
      </c>
      <c r="F11" s="23" t="s">
        <v>5</v>
      </c>
      <c r="G11" s="23" t="s">
        <v>5</v>
      </c>
      <c r="H11" s="23" t="s">
        <v>5</v>
      </c>
      <c r="I11" s="23" t="s">
        <v>5</v>
      </c>
      <c r="J11" s="23" t="s">
        <v>5</v>
      </c>
      <c r="K11" s="24">
        <f>SUM(K12+K15)</f>
        <v>1424</v>
      </c>
      <c r="L11" s="24">
        <f t="shared" ref="L11:M11" si="0">SUM(L12+L15)</f>
        <v>1424</v>
      </c>
      <c r="M11" s="24">
        <f t="shared" si="0"/>
        <v>1424</v>
      </c>
      <c r="N11" s="9"/>
    </row>
    <row r="12" spans="1:14" ht="31.5">
      <c r="A12" s="19" t="s">
        <v>13</v>
      </c>
      <c r="B12" s="19" t="s">
        <v>8</v>
      </c>
      <c r="C12" s="20" t="s">
        <v>24</v>
      </c>
      <c r="D12" s="19" t="s">
        <v>5</v>
      </c>
      <c r="E12" s="16" t="s">
        <v>23</v>
      </c>
      <c r="F12" s="16" t="s">
        <v>15</v>
      </c>
      <c r="G12" s="18" t="s">
        <v>6</v>
      </c>
      <c r="H12" s="18">
        <f>H13+H14</f>
        <v>11</v>
      </c>
      <c r="I12" s="18">
        <f>I13+I14</f>
        <v>11</v>
      </c>
      <c r="J12" s="18">
        <f>J13+J14</f>
        <v>11</v>
      </c>
      <c r="K12" s="17">
        <f>K13+K14</f>
        <v>920</v>
      </c>
      <c r="L12" s="17">
        <f t="shared" ref="L12:M12" si="1">L13+L14</f>
        <v>920</v>
      </c>
      <c r="M12" s="17">
        <f t="shared" si="1"/>
        <v>920</v>
      </c>
    </row>
    <row r="13" spans="1:14" ht="54.75" customHeight="1">
      <c r="A13" s="31" t="s">
        <v>13</v>
      </c>
      <c r="B13" s="31" t="s">
        <v>8</v>
      </c>
      <c r="C13" s="25" t="s">
        <v>24</v>
      </c>
      <c r="D13" s="5" t="s">
        <v>7</v>
      </c>
      <c r="E13" s="11" t="s">
        <v>296</v>
      </c>
      <c r="F13" s="11" t="s">
        <v>15</v>
      </c>
      <c r="G13" s="15" t="s">
        <v>6</v>
      </c>
      <c r="H13" s="15">
        <v>5</v>
      </c>
      <c r="I13" s="7" t="s">
        <v>11</v>
      </c>
      <c r="J13" s="7" t="s">
        <v>11</v>
      </c>
      <c r="K13" s="8">
        <v>500</v>
      </c>
      <c r="L13" s="8">
        <v>500</v>
      </c>
      <c r="M13" s="8">
        <v>500</v>
      </c>
    </row>
    <row r="14" spans="1:14" ht="54.75" customHeight="1">
      <c r="A14" s="31" t="s">
        <v>13</v>
      </c>
      <c r="B14" s="31" t="s">
        <v>8</v>
      </c>
      <c r="C14" s="25" t="s">
        <v>24</v>
      </c>
      <c r="D14" s="5" t="s">
        <v>7</v>
      </c>
      <c r="E14" s="11" t="s">
        <v>297</v>
      </c>
      <c r="F14" s="11" t="s">
        <v>15</v>
      </c>
      <c r="G14" s="15" t="s">
        <v>6</v>
      </c>
      <c r="H14" s="2">
        <v>6</v>
      </c>
      <c r="I14" s="7" t="s">
        <v>14</v>
      </c>
      <c r="J14" s="7" t="s">
        <v>14</v>
      </c>
      <c r="K14" s="8">
        <v>420</v>
      </c>
      <c r="L14" s="8">
        <v>420</v>
      </c>
      <c r="M14" s="8">
        <v>420</v>
      </c>
    </row>
    <row r="15" spans="1:14" ht="31.5">
      <c r="A15" s="19" t="s">
        <v>13</v>
      </c>
      <c r="B15" s="19" t="s">
        <v>8</v>
      </c>
      <c r="C15" s="20" t="s">
        <v>25</v>
      </c>
      <c r="D15" s="19" t="s">
        <v>7</v>
      </c>
      <c r="E15" s="16" t="s">
        <v>26</v>
      </c>
      <c r="F15" s="16" t="s">
        <v>16</v>
      </c>
      <c r="G15" s="18" t="s">
        <v>10</v>
      </c>
      <c r="H15" s="18">
        <v>28</v>
      </c>
      <c r="I15" s="19" t="s">
        <v>12</v>
      </c>
      <c r="J15" s="19" t="s">
        <v>12</v>
      </c>
      <c r="K15" s="17">
        <f>K16</f>
        <v>504</v>
      </c>
      <c r="L15" s="17">
        <f t="shared" ref="L15:M15" si="2">L16</f>
        <v>504</v>
      </c>
      <c r="M15" s="17">
        <f t="shared" si="2"/>
        <v>504</v>
      </c>
    </row>
    <row r="16" spans="1:14" ht="54" customHeight="1">
      <c r="A16" s="31" t="s">
        <v>13</v>
      </c>
      <c r="B16" s="31" t="s">
        <v>8</v>
      </c>
      <c r="C16" s="25" t="s">
        <v>25</v>
      </c>
      <c r="D16" s="31" t="s">
        <v>7</v>
      </c>
      <c r="E16" s="10" t="s">
        <v>17</v>
      </c>
      <c r="F16" s="6" t="s">
        <v>16</v>
      </c>
      <c r="G16" s="2" t="s">
        <v>10</v>
      </c>
      <c r="H16" s="2">
        <v>28</v>
      </c>
      <c r="I16" s="7" t="s">
        <v>12</v>
      </c>
      <c r="J16" s="7" t="s">
        <v>12</v>
      </c>
      <c r="K16" s="8">
        <v>504</v>
      </c>
      <c r="L16" s="8">
        <v>504</v>
      </c>
      <c r="M16" s="8">
        <v>504</v>
      </c>
    </row>
    <row r="17" spans="1:8" ht="63.75" customHeight="1">
      <c r="E17" s="30"/>
      <c r="F17" s="30"/>
    </row>
    <row r="18" spans="1:8">
      <c r="E18" s="14"/>
      <c r="F18" s="14"/>
    </row>
    <row r="19" spans="1:8" ht="33.75" customHeight="1">
      <c r="A19" s="228"/>
      <c r="B19" s="228"/>
      <c r="C19" s="228"/>
      <c r="D19" s="228"/>
      <c r="E19" s="228"/>
      <c r="F19" s="29"/>
      <c r="G19" s="29"/>
    </row>
    <row r="20" spans="1:8">
      <c r="A20" s="14"/>
      <c r="B20" s="14"/>
      <c r="C20" s="26"/>
      <c r="D20" s="28"/>
    </row>
    <row r="21" spans="1:8" ht="30.75" customHeight="1">
      <c r="A21" s="208" t="s">
        <v>28</v>
      </c>
      <c r="B21" s="208"/>
      <c r="C21" s="208"/>
      <c r="D21" s="208"/>
      <c r="E21" s="208"/>
      <c r="F21" s="1" t="s">
        <v>29</v>
      </c>
    </row>
    <row r="23" spans="1:8" ht="31.5">
      <c r="A23" s="208" t="s">
        <v>19</v>
      </c>
      <c r="B23" s="208"/>
      <c r="C23" s="32"/>
      <c r="D23" s="29" t="s">
        <v>20</v>
      </c>
    </row>
    <row r="24" spans="1:8">
      <c r="D24" s="27" t="s">
        <v>21</v>
      </c>
      <c r="F24" s="9"/>
      <c r="G24" s="9"/>
      <c r="H24" s="9"/>
    </row>
    <row r="25" spans="1:8">
      <c r="F25" s="9"/>
      <c r="G25" s="9"/>
      <c r="H25" s="9"/>
    </row>
    <row r="27" spans="1:8">
      <c r="F27" s="9"/>
      <c r="G27" s="9"/>
      <c r="H27" s="9"/>
    </row>
    <row r="28" spans="1:8">
      <c r="F28" s="9"/>
      <c r="G28" s="9"/>
      <c r="H28" s="9"/>
    </row>
    <row r="29" spans="1:8">
      <c r="F29" s="9"/>
      <c r="G29" s="9"/>
      <c r="H29" s="9"/>
    </row>
    <row r="30" spans="1:8">
      <c r="F30" s="9"/>
      <c r="G30" s="9"/>
      <c r="H30" s="9"/>
    </row>
    <row r="31" spans="1:8">
      <c r="F31" s="9"/>
      <c r="G31" s="9"/>
      <c r="H31" s="9"/>
    </row>
    <row r="32" spans="1:8">
      <c r="F32" s="9"/>
      <c r="G32" s="9"/>
      <c r="H32" s="9"/>
    </row>
    <row r="33" spans="6:8">
      <c r="F33" s="9"/>
      <c r="G33" s="9"/>
      <c r="H33" s="9"/>
    </row>
    <row r="34" spans="6:8">
      <c r="F34" s="9"/>
      <c r="G34" s="9"/>
      <c r="H34" s="9"/>
    </row>
    <row r="35" spans="6:8">
      <c r="F35" s="9"/>
      <c r="G35" s="9"/>
      <c r="H35" s="9"/>
    </row>
    <row r="36" spans="6:8">
      <c r="F36" s="9"/>
      <c r="G36" s="9"/>
      <c r="H36" s="9"/>
    </row>
    <row r="37" spans="6:8">
      <c r="F37" s="9"/>
      <c r="G37" s="9"/>
      <c r="H37" s="9"/>
    </row>
    <row r="38" spans="6:8">
      <c r="F38" s="9"/>
      <c r="G38" s="9"/>
      <c r="H38" s="9"/>
    </row>
    <row r="39" spans="6:8">
      <c r="F39" s="9"/>
      <c r="G39" s="9"/>
      <c r="H39" s="9"/>
    </row>
    <row r="40" spans="6:8">
      <c r="F40" s="9"/>
      <c r="G40" s="9"/>
      <c r="H40" s="9"/>
    </row>
    <row r="41" spans="6:8">
      <c r="F41" s="9"/>
      <c r="G41" s="9"/>
      <c r="H41" s="9"/>
    </row>
    <row r="42" spans="6:8">
      <c r="F42" s="9"/>
      <c r="G42" s="9"/>
      <c r="H42" s="9"/>
    </row>
  </sheetData>
  <mergeCells count="16">
    <mergeCell ref="A19:E19"/>
    <mergeCell ref="A21:E21"/>
    <mergeCell ref="A23:B23"/>
    <mergeCell ref="J2:L3"/>
    <mergeCell ref="A5:K5"/>
    <mergeCell ref="A7:A9"/>
    <mergeCell ref="B7:B9"/>
    <mergeCell ref="D7:D9"/>
    <mergeCell ref="E7:E9"/>
    <mergeCell ref="F7:J7"/>
    <mergeCell ref="K7:M8"/>
    <mergeCell ref="F8:F9"/>
    <mergeCell ref="G8:G9"/>
    <mergeCell ref="A4:M4"/>
    <mergeCell ref="H8:J8"/>
    <mergeCell ref="C7:C9"/>
  </mergeCells>
  <pageMargins left="0.78740157480314965" right="0.23622047244094491" top="0.39370078740157483" bottom="0.23622047244094491" header="0.31496062992125984" footer="0.31496062992125984"/>
  <pageSetup paperSize="9" scale="52" fitToHeight="0" orientation="landscape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9"/>
  <sheetViews>
    <sheetView zoomScale="90" zoomScaleNormal="90" zoomScaleSheetLayoutView="80" zoomScalePageLayoutView="70" workbookViewId="0">
      <selection activeCell="I14" sqref="I14"/>
    </sheetView>
  </sheetViews>
  <sheetFormatPr defaultColWidth="8.85546875" defaultRowHeight="15.75" outlineLevelCol="1"/>
  <cols>
    <col min="1" max="1" width="12.5703125" style="1" customWidth="1"/>
    <col min="2" max="3" width="10.7109375" style="1" customWidth="1"/>
    <col min="4" max="4" width="29.42578125" style="27" customWidth="1"/>
    <col min="5" max="5" width="56" style="1" customWidth="1"/>
    <col min="6" max="6" width="22.85546875" style="1" customWidth="1"/>
    <col min="7" max="7" width="13.85546875" style="1" customWidth="1"/>
    <col min="8" max="8" width="20.5703125" style="1" customWidth="1"/>
    <col min="9" max="10" width="13.140625" style="1" customWidth="1"/>
    <col min="11" max="11" width="22.85546875" style="1" customWidth="1"/>
    <col min="12" max="12" width="15.28515625" style="1" customWidth="1" outlineLevel="1"/>
    <col min="13" max="13" width="16.42578125" style="1" customWidth="1" outlineLevel="1"/>
    <col min="14" max="14" width="25.5703125" style="1" customWidth="1"/>
    <col min="15" max="16384" width="8.85546875" style="1"/>
  </cols>
  <sheetData>
    <row r="1" spans="1:14">
      <c r="K1" s="1" t="s">
        <v>302</v>
      </c>
    </row>
    <row r="2" spans="1:14">
      <c r="J2" s="191" t="s">
        <v>300</v>
      </c>
      <c r="K2" s="191"/>
      <c r="L2" s="191"/>
    </row>
    <row r="3" spans="1:14">
      <c r="I3" s="13"/>
      <c r="J3" s="191"/>
      <c r="K3" s="191"/>
      <c r="L3" s="191"/>
    </row>
    <row r="4" spans="1:14" ht="23.25" customHeight="1">
      <c r="A4" s="192" t="s">
        <v>0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</row>
    <row r="5" spans="1:14" ht="41.25" customHeight="1">
      <c r="A5" s="192" t="s">
        <v>286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</row>
    <row r="7" spans="1:14">
      <c r="A7" s="229" t="s">
        <v>33</v>
      </c>
      <c r="B7" s="204" t="s">
        <v>34</v>
      </c>
      <c r="C7" s="204" t="s">
        <v>36</v>
      </c>
      <c r="D7" s="193" t="s">
        <v>30</v>
      </c>
      <c r="E7" s="193" t="s">
        <v>31</v>
      </c>
      <c r="F7" s="199" t="s">
        <v>219</v>
      </c>
      <c r="G7" s="200"/>
      <c r="H7" s="200"/>
      <c r="I7" s="200"/>
      <c r="J7" s="201"/>
      <c r="K7" s="229" t="s">
        <v>212</v>
      </c>
      <c r="L7" s="229"/>
      <c r="M7" s="229"/>
    </row>
    <row r="8" spans="1:14">
      <c r="A8" s="229"/>
      <c r="B8" s="230"/>
      <c r="C8" s="230"/>
      <c r="D8" s="194"/>
      <c r="E8" s="194"/>
      <c r="F8" s="193" t="s">
        <v>1</v>
      </c>
      <c r="G8" s="193" t="s">
        <v>2</v>
      </c>
      <c r="H8" s="199" t="s">
        <v>3</v>
      </c>
      <c r="I8" s="200"/>
      <c r="J8" s="201"/>
      <c r="K8" s="229"/>
      <c r="L8" s="229"/>
      <c r="M8" s="229"/>
    </row>
    <row r="9" spans="1:14">
      <c r="A9" s="229"/>
      <c r="B9" s="207"/>
      <c r="C9" s="207"/>
      <c r="D9" s="195"/>
      <c r="E9" s="195"/>
      <c r="F9" s="195"/>
      <c r="G9" s="195"/>
      <c r="H9" s="35" t="s">
        <v>22</v>
      </c>
      <c r="I9" s="35" t="s">
        <v>27</v>
      </c>
      <c r="J9" s="35" t="s">
        <v>32</v>
      </c>
      <c r="K9" s="35" t="s">
        <v>22</v>
      </c>
      <c r="L9" s="35" t="s">
        <v>27</v>
      </c>
      <c r="M9" s="35" t="s">
        <v>32</v>
      </c>
    </row>
    <row r="10" spans="1:14" ht="18" customHeight="1">
      <c r="A10" s="3">
        <v>1</v>
      </c>
      <c r="B10" s="12">
        <v>2</v>
      </c>
      <c r="C10" s="12" t="s">
        <v>4</v>
      </c>
      <c r="D10" s="3" t="s">
        <v>18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4">
        <v>11</v>
      </c>
      <c r="L10" s="4">
        <v>12</v>
      </c>
      <c r="M10" s="4">
        <v>13</v>
      </c>
    </row>
    <row r="11" spans="1:14">
      <c r="A11" s="21" t="s">
        <v>13</v>
      </c>
      <c r="B11" s="22" t="s">
        <v>9</v>
      </c>
      <c r="C11" s="22" t="s">
        <v>5</v>
      </c>
      <c r="D11" s="21" t="s">
        <v>5</v>
      </c>
      <c r="E11" s="23" t="s">
        <v>35</v>
      </c>
      <c r="F11" s="23" t="s">
        <v>5</v>
      </c>
      <c r="G11" s="23" t="s">
        <v>5</v>
      </c>
      <c r="H11" s="23" t="s">
        <v>5</v>
      </c>
      <c r="I11" s="23" t="s">
        <v>5</v>
      </c>
      <c r="J11" s="23" t="s">
        <v>5</v>
      </c>
      <c r="K11" s="24">
        <f>K12</f>
        <v>36344.866999999998</v>
      </c>
      <c r="L11" s="24">
        <f t="shared" ref="L11:M11" si="0">L12</f>
        <v>29015.316999999999</v>
      </c>
      <c r="M11" s="24">
        <f t="shared" si="0"/>
        <v>29015.316999999999</v>
      </c>
      <c r="N11" s="9"/>
    </row>
    <row r="12" spans="1:14" ht="60" customHeight="1">
      <c r="A12" s="19" t="s">
        <v>13</v>
      </c>
      <c r="B12" s="19" t="s">
        <v>9</v>
      </c>
      <c r="C12" s="20" t="s">
        <v>37</v>
      </c>
      <c r="D12" s="19" t="s">
        <v>5</v>
      </c>
      <c r="E12" s="16" t="s">
        <v>38</v>
      </c>
      <c r="F12" s="16" t="s">
        <v>39</v>
      </c>
      <c r="G12" s="18" t="s">
        <v>6</v>
      </c>
      <c r="H12" s="18">
        <f>H13</f>
        <v>15</v>
      </c>
      <c r="I12" s="18" t="str">
        <f t="shared" ref="I12:M12" si="1">I13</f>
        <v>15</v>
      </c>
      <c r="J12" s="18" t="str">
        <f t="shared" si="1"/>
        <v>15</v>
      </c>
      <c r="K12" s="17">
        <f t="shared" si="1"/>
        <v>36344.866999999998</v>
      </c>
      <c r="L12" s="17">
        <f t="shared" si="1"/>
        <v>29015.316999999999</v>
      </c>
      <c r="M12" s="17">
        <f t="shared" si="1"/>
        <v>29015.316999999999</v>
      </c>
    </row>
    <row r="13" spans="1:14" ht="151.5" customHeight="1">
      <c r="A13" s="31" t="s">
        <v>13</v>
      </c>
      <c r="B13" s="31" t="s">
        <v>9</v>
      </c>
      <c r="C13" s="34" t="s">
        <v>37</v>
      </c>
      <c r="D13" s="171" t="s">
        <v>301</v>
      </c>
      <c r="E13" s="11" t="s">
        <v>40</v>
      </c>
      <c r="F13" s="11" t="s">
        <v>39</v>
      </c>
      <c r="G13" s="15" t="s">
        <v>6</v>
      </c>
      <c r="H13" s="15">
        <v>15</v>
      </c>
      <c r="I13" s="33" t="s">
        <v>41</v>
      </c>
      <c r="J13" s="33" t="s">
        <v>41</v>
      </c>
      <c r="K13" s="8">
        <v>36344.866999999998</v>
      </c>
      <c r="L13" s="8">
        <v>29015.316999999999</v>
      </c>
      <c r="M13" s="8">
        <v>29015.316999999999</v>
      </c>
    </row>
    <row r="14" spans="1:14" ht="63.75" customHeight="1">
      <c r="E14" s="30"/>
      <c r="F14" s="30"/>
    </row>
    <row r="15" spans="1:14">
      <c r="E15" s="26"/>
      <c r="F15" s="26"/>
    </row>
    <row r="16" spans="1:14" ht="33.75" customHeight="1">
      <c r="A16" s="228"/>
      <c r="B16" s="228"/>
      <c r="C16" s="228"/>
      <c r="D16" s="228"/>
      <c r="E16" s="228"/>
      <c r="F16" s="32"/>
      <c r="G16" s="32"/>
    </row>
    <row r="17" spans="1:8">
      <c r="A17" s="26"/>
      <c r="B17" s="26"/>
      <c r="C17" s="26"/>
      <c r="D17" s="28"/>
    </row>
    <row r="18" spans="1:8" ht="30.75" customHeight="1">
      <c r="A18" s="208" t="s">
        <v>28</v>
      </c>
      <c r="B18" s="208"/>
      <c r="C18" s="208"/>
      <c r="D18" s="208"/>
      <c r="E18" s="208"/>
      <c r="F18" s="1" t="s">
        <v>29</v>
      </c>
    </row>
    <row r="20" spans="1:8" ht="31.5">
      <c r="A20" s="208" t="s">
        <v>19</v>
      </c>
      <c r="B20" s="208"/>
      <c r="C20" s="32"/>
      <c r="D20" s="32" t="s">
        <v>20</v>
      </c>
    </row>
    <row r="21" spans="1:8">
      <c r="D21" s="27" t="s">
        <v>21</v>
      </c>
      <c r="F21" s="9"/>
      <c r="G21" s="9"/>
      <c r="H21" s="9"/>
    </row>
    <row r="22" spans="1:8">
      <c r="F22" s="9"/>
      <c r="G22" s="9"/>
      <c r="H22" s="9"/>
    </row>
    <row r="24" spans="1:8">
      <c r="F24" s="9"/>
      <c r="G24" s="9"/>
      <c r="H24" s="9"/>
    </row>
    <row r="25" spans="1:8">
      <c r="F25" s="9"/>
      <c r="G25" s="9"/>
      <c r="H25" s="9"/>
    </row>
    <row r="26" spans="1:8">
      <c r="F26" s="9"/>
      <c r="G26" s="9"/>
      <c r="H26" s="9"/>
    </row>
    <row r="27" spans="1:8">
      <c r="F27" s="9"/>
      <c r="G27" s="9"/>
      <c r="H27" s="9"/>
    </row>
    <row r="28" spans="1:8">
      <c r="F28" s="9"/>
      <c r="G28" s="9"/>
      <c r="H28" s="9"/>
    </row>
    <row r="29" spans="1:8">
      <c r="F29" s="9"/>
      <c r="G29" s="9"/>
      <c r="H29" s="9"/>
    </row>
    <row r="30" spans="1:8">
      <c r="F30" s="9"/>
      <c r="G30" s="9"/>
      <c r="H30" s="9"/>
    </row>
    <row r="31" spans="1:8">
      <c r="F31" s="9"/>
      <c r="G31" s="9"/>
      <c r="H31" s="9"/>
    </row>
    <row r="32" spans="1:8">
      <c r="F32" s="9"/>
      <c r="G32" s="9"/>
      <c r="H32" s="9"/>
    </row>
    <row r="33" spans="6:8">
      <c r="F33" s="9"/>
      <c r="G33" s="9"/>
      <c r="H33" s="9"/>
    </row>
    <row r="34" spans="6:8">
      <c r="F34" s="9"/>
      <c r="G34" s="9"/>
      <c r="H34" s="9"/>
    </row>
    <row r="35" spans="6:8">
      <c r="F35" s="9"/>
      <c r="G35" s="9"/>
      <c r="H35" s="9"/>
    </row>
    <row r="36" spans="6:8">
      <c r="F36" s="9"/>
      <c r="G36" s="9"/>
      <c r="H36" s="9"/>
    </row>
    <row r="37" spans="6:8">
      <c r="F37" s="9"/>
      <c r="G37" s="9"/>
      <c r="H37" s="9"/>
    </row>
    <row r="38" spans="6:8">
      <c r="F38" s="9"/>
      <c r="G38" s="9"/>
      <c r="H38" s="9"/>
    </row>
    <row r="39" spans="6:8">
      <c r="F39" s="9"/>
      <c r="G39" s="9"/>
      <c r="H39" s="9"/>
    </row>
  </sheetData>
  <mergeCells count="16">
    <mergeCell ref="A5:M5"/>
    <mergeCell ref="A20:B20"/>
    <mergeCell ref="J2:L3"/>
    <mergeCell ref="A4:M4"/>
    <mergeCell ref="A7:A9"/>
    <mergeCell ref="B7:B9"/>
    <mergeCell ref="C7:C9"/>
    <mergeCell ref="D7:D9"/>
    <mergeCell ref="E7:E9"/>
    <mergeCell ref="F7:J7"/>
    <mergeCell ref="K7:M8"/>
    <mergeCell ref="F8:F9"/>
    <mergeCell ref="G8:G9"/>
    <mergeCell ref="H8:J8"/>
    <mergeCell ref="A16:E16"/>
    <mergeCell ref="A18:E18"/>
  </mergeCells>
  <pageMargins left="0.78740157480314965" right="0.23622047244094491" top="0.39370078740157483" bottom="0.23622047244094491" header="0.31496062992125984" footer="0.31496062992125984"/>
  <pageSetup paperSize="9" scale="52" fitToHeight="0" orientation="landscape" useFirstPageNumber="1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3"/>
  <sheetViews>
    <sheetView view="pageLayout" zoomScale="70" zoomScaleNormal="90" zoomScaleSheetLayoutView="80" zoomScalePageLayoutView="70" workbookViewId="0">
      <selection activeCell="D12" sqref="D12"/>
    </sheetView>
  </sheetViews>
  <sheetFormatPr defaultColWidth="8.85546875" defaultRowHeight="15.75" outlineLevelCol="1"/>
  <cols>
    <col min="1" max="1" width="12.5703125" style="1" customWidth="1"/>
    <col min="2" max="3" width="10.7109375" style="1" customWidth="1"/>
    <col min="4" max="4" width="26.42578125" style="27" customWidth="1"/>
    <col min="5" max="5" width="56" style="1" customWidth="1"/>
    <col min="6" max="6" width="20.85546875" style="1" customWidth="1"/>
    <col min="7" max="7" width="13.85546875" style="1" customWidth="1"/>
    <col min="8" max="8" width="20.5703125" style="1" customWidth="1"/>
    <col min="9" max="10" width="13.140625" style="1" customWidth="1"/>
    <col min="11" max="11" width="22.85546875" style="1" customWidth="1"/>
    <col min="12" max="12" width="15.28515625" style="1" customWidth="1" outlineLevel="1"/>
    <col min="13" max="13" width="16.42578125" style="1" customWidth="1" outlineLevel="1"/>
    <col min="14" max="14" width="25.5703125" style="1" customWidth="1"/>
    <col min="15" max="16384" width="8.85546875" style="1"/>
  </cols>
  <sheetData>
    <row r="1" spans="1:14">
      <c r="K1" s="1" t="s">
        <v>304</v>
      </c>
    </row>
    <row r="2" spans="1:14" ht="15.75" customHeight="1">
      <c r="J2" s="191" t="s">
        <v>303</v>
      </c>
      <c r="K2" s="191"/>
      <c r="L2" s="191"/>
    </row>
    <row r="3" spans="1:14">
      <c r="I3" s="13"/>
      <c r="J3" s="191"/>
      <c r="K3" s="191"/>
      <c r="L3" s="191"/>
    </row>
    <row r="4" spans="1:14" ht="30" customHeight="1">
      <c r="A4" s="192" t="s">
        <v>0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</row>
    <row r="5" spans="1:14" ht="41.25" customHeight="1">
      <c r="A5" s="192" t="s">
        <v>259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</row>
    <row r="7" spans="1:14" ht="15.75" customHeight="1">
      <c r="A7" s="193" t="s">
        <v>33</v>
      </c>
      <c r="B7" s="193" t="s">
        <v>34</v>
      </c>
      <c r="C7" s="193" t="s">
        <v>36</v>
      </c>
      <c r="D7" s="193" t="s">
        <v>30</v>
      </c>
      <c r="E7" s="193" t="s">
        <v>31</v>
      </c>
      <c r="F7" s="199" t="s">
        <v>219</v>
      </c>
      <c r="G7" s="200"/>
      <c r="H7" s="200"/>
      <c r="I7" s="200"/>
      <c r="J7" s="201"/>
      <c r="K7" s="202" t="s">
        <v>212</v>
      </c>
      <c r="L7" s="203"/>
      <c r="M7" s="204"/>
    </row>
    <row r="8" spans="1:14" ht="15.75" customHeight="1">
      <c r="A8" s="194"/>
      <c r="B8" s="194"/>
      <c r="C8" s="194"/>
      <c r="D8" s="194"/>
      <c r="E8" s="194"/>
      <c r="F8" s="193" t="s">
        <v>1</v>
      </c>
      <c r="G8" s="193" t="s">
        <v>2</v>
      </c>
      <c r="H8" s="209" t="s">
        <v>3</v>
      </c>
      <c r="I8" s="210"/>
      <c r="J8" s="211"/>
      <c r="K8" s="205"/>
      <c r="L8" s="206"/>
      <c r="M8" s="207"/>
    </row>
    <row r="9" spans="1:14" ht="31.5" customHeight="1">
      <c r="A9" s="195"/>
      <c r="B9" s="195"/>
      <c r="C9" s="195"/>
      <c r="D9" s="195"/>
      <c r="E9" s="195"/>
      <c r="F9" s="195"/>
      <c r="G9" s="195"/>
      <c r="H9" s="136" t="s">
        <v>22</v>
      </c>
      <c r="I9" s="38" t="s">
        <v>158</v>
      </c>
      <c r="J9" s="136" t="s">
        <v>32</v>
      </c>
      <c r="K9" s="136" t="s">
        <v>22</v>
      </c>
      <c r="L9" s="38" t="s">
        <v>158</v>
      </c>
      <c r="M9" s="136" t="s">
        <v>32</v>
      </c>
    </row>
    <row r="10" spans="1:14" ht="18" customHeight="1">
      <c r="A10" s="3">
        <v>1</v>
      </c>
      <c r="B10" s="12">
        <v>2</v>
      </c>
      <c r="C10" s="12"/>
      <c r="D10" s="3" t="s">
        <v>4</v>
      </c>
      <c r="E10" s="4">
        <v>4</v>
      </c>
      <c r="F10" s="4">
        <v>5</v>
      </c>
      <c r="G10" s="4">
        <v>6</v>
      </c>
      <c r="H10" s="4">
        <v>7</v>
      </c>
      <c r="I10" s="4">
        <v>8</v>
      </c>
      <c r="J10" s="4">
        <v>9</v>
      </c>
      <c r="K10" s="4">
        <v>10</v>
      </c>
      <c r="L10" s="4">
        <v>11</v>
      </c>
      <c r="M10" s="4">
        <v>12</v>
      </c>
    </row>
    <row r="11" spans="1:14">
      <c r="A11" s="21" t="s">
        <v>5</v>
      </c>
      <c r="B11" s="22" t="s">
        <v>5</v>
      </c>
      <c r="C11" s="22"/>
      <c r="D11" s="21" t="s">
        <v>5</v>
      </c>
      <c r="E11" s="23" t="s">
        <v>35</v>
      </c>
      <c r="F11" s="23" t="s">
        <v>5</v>
      </c>
      <c r="G11" s="23" t="s">
        <v>5</v>
      </c>
      <c r="H11" s="23" t="s">
        <v>5</v>
      </c>
      <c r="I11" s="23" t="s">
        <v>5</v>
      </c>
      <c r="J11" s="23" t="s">
        <v>5</v>
      </c>
      <c r="K11" s="24">
        <f>K12</f>
        <v>7180.88</v>
      </c>
      <c r="L11" s="24">
        <f t="shared" ref="L11:M11" si="0">L12</f>
        <v>0</v>
      </c>
      <c r="M11" s="24">
        <f t="shared" si="0"/>
        <v>0</v>
      </c>
      <c r="N11" s="9"/>
    </row>
    <row r="12" spans="1:14" ht="78.75">
      <c r="A12" s="19" t="s">
        <v>13</v>
      </c>
      <c r="B12" s="20" t="s">
        <v>61</v>
      </c>
      <c r="C12" s="20" t="s">
        <v>145</v>
      </c>
      <c r="D12" s="19" t="s">
        <v>5</v>
      </c>
      <c r="E12" s="16" t="s">
        <v>250</v>
      </c>
      <c r="F12" s="86" t="s">
        <v>258</v>
      </c>
      <c r="G12" s="18" t="s">
        <v>146</v>
      </c>
      <c r="H12" s="79">
        <v>2</v>
      </c>
      <c r="I12" s="79">
        <v>0</v>
      </c>
      <c r="J12" s="79">
        <v>0</v>
      </c>
      <c r="K12" s="17">
        <f>K13+K14</f>
        <v>7180.88</v>
      </c>
      <c r="L12" s="17">
        <f t="shared" ref="L12:M12" si="1">L13+L14</f>
        <v>0</v>
      </c>
      <c r="M12" s="17">
        <f t="shared" si="1"/>
        <v>0</v>
      </c>
      <c r="N12" s="9"/>
    </row>
    <row r="13" spans="1:14" ht="69.75" customHeight="1">
      <c r="A13" s="46" t="s">
        <v>13</v>
      </c>
      <c r="B13" s="46" t="s">
        <v>61</v>
      </c>
      <c r="C13" s="144" t="s">
        <v>145</v>
      </c>
      <c r="D13" s="46" t="s">
        <v>141</v>
      </c>
      <c r="E13" s="58" t="s">
        <v>251</v>
      </c>
      <c r="F13" s="61" t="s">
        <v>263</v>
      </c>
      <c r="G13" s="56" t="s">
        <v>146</v>
      </c>
      <c r="H13" s="67">
        <v>1</v>
      </c>
      <c r="I13" s="67">
        <v>0</v>
      </c>
      <c r="J13" s="67">
        <v>0</v>
      </c>
      <c r="K13" s="8">
        <v>3590.44</v>
      </c>
      <c r="L13" s="8">
        <v>0</v>
      </c>
      <c r="M13" s="8">
        <v>0</v>
      </c>
      <c r="N13" s="9"/>
    </row>
    <row r="14" spans="1:14" ht="70.5" customHeight="1">
      <c r="A14" s="46" t="s">
        <v>13</v>
      </c>
      <c r="B14" s="46" t="s">
        <v>61</v>
      </c>
      <c r="C14" s="144" t="s">
        <v>145</v>
      </c>
      <c r="D14" s="46" t="s">
        <v>142</v>
      </c>
      <c r="E14" s="58" t="s">
        <v>251</v>
      </c>
      <c r="F14" s="61" t="s">
        <v>263</v>
      </c>
      <c r="G14" s="56" t="s">
        <v>146</v>
      </c>
      <c r="H14" s="67">
        <v>1</v>
      </c>
      <c r="I14" s="67">
        <v>0</v>
      </c>
      <c r="J14" s="67">
        <v>0</v>
      </c>
      <c r="K14" s="8">
        <v>3590.44</v>
      </c>
      <c r="L14" s="8">
        <v>0</v>
      </c>
      <c r="M14" s="8">
        <v>0</v>
      </c>
      <c r="N14" s="9"/>
    </row>
    <row r="15" spans="1:14" ht="70.5" customHeight="1">
      <c r="A15" s="160"/>
      <c r="B15" s="160"/>
      <c r="C15" s="174"/>
      <c r="D15" s="160"/>
      <c r="E15" s="166"/>
      <c r="F15" s="167"/>
      <c r="G15" s="168"/>
      <c r="H15" s="175"/>
      <c r="I15" s="175"/>
      <c r="J15" s="175"/>
      <c r="K15" s="163"/>
      <c r="L15" s="163"/>
      <c r="M15" s="163"/>
      <c r="N15" s="9"/>
    </row>
    <row r="16" spans="1:14">
      <c r="F16" s="9"/>
      <c r="G16" s="9"/>
      <c r="H16" s="9"/>
    </row>
    <row r="17" spans="1:8">
      <c r="A17" s="208" t="s">
        <v>28</v>
      </c>
      <c r="B17" s="208"/>
      <c r="C17" s="208"/>
      <c r="D17" s="208"/>
      <c r="E17" s="208"/>
      <c r="F17" s="1" t="s">
        <v>29</v>
      </c>
    </row>
    <row r="18" spans="1:8">
      <c r="B18" s="94"/>
      <c r="G18" s="9"/>
      <c r="H18" s="9"/>
    </row>
    <row r="19" spans="1:8" ht="31.5">
      <c r="A19" s="208" t="s">
        <v>19</v>
      </c>
      <c r="B19" s="208"/>
      <c r="C19" s="170"/>
      <c r="D19" s="170" t="s">
        <v>20</v>
      </c>
      <c r="G19" s="9"/>
      <c r="H19" s="9"/>
    </row>
    <row r="20" spans="1:8">
      <c r="B20" s="94"/>
      <c r="D20" s="27" t="s">
        <v>21</v>
      </c>
      <c r="F20" s="9"/>
      <c r="G20" s="9"/>
      <c r="H20" s="9"/>
    </row>
    <row r="21" spans="1:8">
      <c r="F21" s="9"/>
      <c r="G21" s="9"/>
      <c r="H21" s="9"/>
    </row>
    <row r="22" spans="1:8">
      <c r="F22" s="9"/>
      <c r="G22" s="9"/>
      <c r="H22" s="9"/>
    </row>
    <row r="23" spans="1:8">
      <c r="F23" s="9"/>
      <c r="G23" s="9"/>
      <c r="H23" s="9"/>
    </row>
    <row r="24" spans="1:8">
      <c r="F24" s="9"/>
      <c r="G24" s="9"/>
      <c r="H24" s="9"/>
    </row>
    <row r="25" spans="1:8">
      <c r="F25" s="9"/>
      <c r="G25" s="9"/>
      <c r="H25" s="9"/>
    </row>
    <row r="26" spans="1:8">
      <c r="F26" s="9"/>
      <c r="G26" s="9"/>
      <c r="H26" s="9"/>
    </row>
    <row r="27" spans="1:8">
      <c r="F27" s="9"/>
      <c r="G27" s="9"/>
      <c r="H27" s="9"/>
    </row>
    <row r="28" spans="1:8">
      <c r="F28" s="9"/>
      <c r="G28" s="9"/>
      <c r="H28" s="9"/>
    </row>
    <row r="29" spans="1:8">
      <c r="F29" s="9"/>
      <c r="G29" s="9"/>
      <c r="H29" s="9"/>
    </row>
    <row r="30" spans="1:8">
      <c r="F30" s="9"/>
      <c r="G30" s="9"/>
      <c r="H30" s="9"/>
    </row>
    <row r="31" spans="1:8">
      <c r="F31" s="9"/>
      <c r="G31" s="9"/>
      <c r="H31" s="9"/>
    </row>
    <row r="32" spans="1:8">
      <c r="F32" s="9"/>
      <c r="G32" s="9"/>
      <c r="H32" s="9"/>
    </row>
    <row r="33" spans="6:8">
      <c r="F33" s="9"/>
      <c r="G33" s="9"/>
      <c r="H33" s="9"/>
    </row>
  </sheetData>
  <mergeCells count="15">
    <mergeCell ref="A17:E17"/>
    <mergeCell ref="A19:B19"/>
    <mergeCell ref="F8:F9"/>
    <mergeCell ref="G8:G9"/>
    <mergeCell ref="H8:J8"/>
    <mergeCell ref="J2:L3"/>
    <mergeCell ref="A4:M4"/>
    <mergeCell ref="A5:M5"/>
    <mergeCell ref="A7:A9"/>
    <mergeCell ref="B7:B9"/>
    <mergeCell ref="C7:C9"/>
    <mergeCell ref="D7:D9"/>
    <mergeCell ref="E7:E9"/>
    <mergeCell ref="F7:J7"/>
    <mergeCell ref="K7:M8"/>
  </mergeCells>
  <pageMargins left="0.78740157480314965" right="0.23622047244094491" top="0.39370078740157483" bottom="0.23622047244094491" header="0.31496062992125984" footer="0.31496062992125984"/>
  <pageSetup paperSize="9" scale="53" fitToHeight="0" orientation="landscape" useFirstPageNumber="1" horizontalDpi="30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Проект 01</vt:lpstr>
      <vt:lpstr>Процесс 01</vt:lpstr>
      <vt:lpstr>Процесс 02</vt:lpstr>
      <vt:lpstr>Процесс 03</vt:lpstr>
      <vt:lpstr>Процесс 04</vt:lpstr>
      <vt:lpstr>Рег. проект</vt:lpstr>
      <vt:lpstr>'Проект 01'!Заголовки_для_печати</vt:lpstr>
      <vt:lpstr>'Процесс 01'!Заголовки_для_печати</vt:lpstr>
      <vt:lpstr>'Процесс 02'!Заголовки_для_печати</vt:lpstr>
      <vt:lpstr>'Процесс 03'!Заголовки_для_печати</vt:lpstr>
      <vt:lpstr>'Процесс 04'!Заголовки_для_печати</vt:lpstr>
      <vt:lpstr>'Рег. проект'!Заголовки_для_печати</vt:lpstr>
      <vt:lpstr>'Проект 01'!Область_печати</vt:lpstr>
      <vt:lpstr>'Процесс 01'!Область_печати</vt:lpstr>
      <vt:lpstr>'Процесс 02'!Область_печати</vt:lpstr>
      <vt:lpstr>'Процесс 03'!Область_печати</vt:lpstr>
      <vt:lpstr>'Процесс 04'!Область_печати</vt:lpstr>
      <vt:lpstr>'Рег. проект'!Область_печати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Бочковская Юлия Владимировна</dc:creator>
  <cp:lastModifiedBy>Бочковская Юлия Владимировна</cp:lastModifiedBy>
  <cp:lastPrinted>2025-01-31T10:51:41Z</cp:lastPrinted>
  <dcterms:created xsi:type="dcterms:W3CDTF">2022-01-11T08:29:11Z</dcterms:created>
  <dcterms:modified xsi:type="dcterms:W3CDTF">2025-02-05T08:25:10Z</dcterms:modified>
</cp:coreProperties>
</file>